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omiya\Desktop\"/>
    </mc:Choice>
  </mc:AlternateContent>
  <bookViews>
    <workbookView xWindow="3600" yWindow="855" windowWidth="28140" windowHeight="17535" tabRatio="500"/>
  </bookViews>
  <sheets>
    <sheet name="開店前" sheetId="1" r:id="rId1"/>
  </sheets>
  <calcPr calcId="162913"/>
  <fileRecoveryPr repairLoad="1"/>
</workbook>
</file>

<file path=xl/calcChain.xml><?xml version="1.0" encoding="utf-8"?>
<calcChain xmlns="http://schemas.openxmlformats.org/spreadsheetml/2006/main">
  <c r="K35" i="1" l="1"/>
  <c r="G33" i="1"/>
  <c r="G35" i="1"/>
  <c r="I33" i="1" s="1"/>
  <c r="G34" i="1"/>
  <c r="I35" i="1" s="1"/>
  <c r="O21" i="1"/>
  <c r="O20" i="1"/>
  <c r="O19" i="1"/>
  <c r="H25" i="1"/>
  <c r="H30" i="1" s="1"/>
  <c r="H24" i="1"/>
  <c r="H29" i="1" s="1"/>
  <c r="M29" i="1"/>
  <c r="M30" i="1"/>
  <c r="M28" i="1"/>
  <c r="L29" i="1"/>
  <c r="L30" i="1"/>
  <c r="L28" i="1"/>
  <c r="K29" i="1"/>
  <c r="K30" i="1"/>
  <c r="K28" i="1"/>
  <c r="H35" i="1"/>
  <c r="H34" i="1"/>
  <c r="G29" i="1"/>
  <c r="G30" i="1"/>
  <c r="G28" i="1"/>
  <c r="C19" i="1"/>
  <c r="C23" i="1" s="1"/>
  <c r="F53" i="1"/>
  <c r="F54" i="1" s="1"/>
  <c r="E54" i="1"/>
  <c r="D54" i="1"/>
  <c r="F51" i="1"/>
  <c r="F52" i="1" s="1"/>
  <c r="E52" i="1"/>
  <c r="D52" i="1"/>
  <c r="M25" i="1"/>
  <c r="M21" i="1"/>
  <c r="M20" i="1"/>
  <c r="M24" i="1" s="1"/>
  <c r="M19" i="1"/>
  <c r="M23" i="1" s="1"/>
  <c r="K24" i="1"/>
  <c r="K23" i="1"/>
  <c r="K21" i="1"/>
  <c r="K25" i="1" s="1"/>
  <c r="K20" i="1"/>
  <c r="K19" i="1"/>
  <c r="F23" i="1"/>
  <c r="F21" i="1"/>
  <c r="F25" i="1" s="1"/>
  <c r="F20" i="1"/>
  <c r="F24" i="1" s="1"/>
  <c r="F19" i="1"/>
  <c r="L25" i="1"/>
  <c r="L24" i="1"/>
  <c r="L23" i="1"/>
  <c r="L21" i="1"/>
  <c r="L20" i="1"/>
  <c r="L19" i="1"/>
  <c r="J25" i="1"/>
  <c r="J21" i="1"/>
  <c r="J20" i="1"/>
  <c r="J24" i="1" s="1"/>
  <c r="J19" i="1"/>
  <c r="J23" i="1" s="1"/>
  <c r="I21" i="1"/>
  <c r="I25" i="1"/>
  <c r="I30" i="1" s="1"/>
  <c r="I20" i="1"/>
  <c r="I24" i="1"/>
  <c r="I29" i="1" s="1"/>
  <c r="I19" i="1"/>
  <c r="I23" i="1" s="1"/>
  <c r="H21" i="1"/>
  <c r="H20" i="1"/>
  <c r="H19" i="1"/>
  <c r="H23" i="1" s="1"/>
  <c r="H28" i="1" s="1"/>
  <c r="G20" i="1"/>
  <c r="G24" i="1"/>
  <c r="G21" i="1"/>
  <c r="G25" i="1"/>
  <c r="G19" i="1"/>
  <c r="G23" i="1" s="1"/>
  <c r="E20" i="1"/>
  <c r="E24" i="1"/>
  <c r="E21" i="1"/>
  <c r="E25" i="1" s="1"/>
  <c r="E19" i="1"/>
  <c r="E23" i="1"/>
  <c r="D20" i="1"/>
  <c r="D24" i="1" s="1"/>
  <c r="D21" i="1"/>
  <c r="D25" i="1"/>
  <c r="D19" i="1"/>
  <c r="D23" i="1" s="1"/>
  <c r="C20" i="1"/>
  <c r="C24" i="1"/>
  <c r="C21" i="1"/>
  <c r="C25" i="1" s="1"/>
  <c r="I28" i="1" l="1"/>
  <c r="C38" i="1"/>
  <c r="I34" i="1"/>
  <c r="J34" i="1" s="1"/>
  <c r="H33" i="1"/>
  <c r="K34" i="1"/>
  <c r="K33" i="1"/>
  <c r="D38" i="1" l="1"/>
  <c r="J35" i="1"/>
  <c r="L34" i="1"/>
  <c r="L35" i="1"/>
  <c r="L33" i="1"/>
  <c r="J33" i="1"/>
  <c r="C39" i="1" s="1"/>
  <c r="F38" i="1" s="1"/>
  <c r="I38" i="1" s="1"/>
  <c r="F43" i="1" s="1"/>
  <c r="D39" i="1" l="1"/>
  <c r="G40" i="1" s="1"/>
  <c r="J40" i="1" s="1"/>
  <c r="G45" i="1" s="1"/>
  <c r="F39" i="1"/>
  <c r="I39" i="1" s="1"/>
  <c r="F44" i="1" s="1"/>
  <c r="I43" i="1" s="1"/>
  <c r="F40" i="1"/>
  <c r="I40" i="1" s="1"/>
  <c r="F45" i="1" s="1"/>
  <c r="G38" i="1"/>
  <c r="J38" i="1" s="1"/>
  <c r="G43" i="1" s="1"/>
  <c r="G39" i="1" l="1"/>
  <c r="J39" i="1" s="1"/>
  <c r="G44" i="1" s="1"/>
  <c r="J43" i="1" s="1"/>
  <c r="I45" i="1"/>
  <c r="I44" i="1"/>
  <c r="J45" i="1" l="1"/>
  <c r="J44" i="1"/>
</calcChain>
</file>

<file path=xl/sharedStrings.xml><?xml version="1.0" encoding="utf-8"?>
<sst xmlns="http://schemas.openxmlformats.org/spreadsheetml/2006/main" count="129" uniqueCount="98">
  <si>
    <t>deltaY</t>
    <phoneticPr fontId="2"/>
  </si>
  <si>
    <t>deltaZ</t>
    <phoneticPr fontId="2"/>
  </si>
  <si>
    <t>OMMT1回転後</t>
    <rPh sb="5" eb="7">
      <t>カ</t>
    </rPh>
    <rPh sb="7" eb="8">
      <t>ノチ</t>
    </rPh>
    <phoneticPr fontId="2"/>
  </si>
  <si>
    <t>uとvに垂直：k</t>
    <phoneticPr fontId="2"/>
  </si>
  <si>
    <t>kとuに垂直：s</t>
    <phoneticPr fontId="2"/>
  </si>
  <si>
    <t>kとvに垂直：t</t>
    <phoneticPr fontId="2"/>
  </si>
  <si>
    <t>SRM HR</t>
    <phoneticPr fontId="3"/>
  </si>
  <si>
    <t>SRM AR</t>
    <phoneticPr fontId="3"/>
  </si>
  <si>
    <t>SRM, c of mass</t>
    <phoneticPr fontId="3"/>
  </si>
  <si>
    <t>OMMT1 HR</t>
    <phoneticPr fontId="3"/>
  </si>
  <si>
    <t>OMMT2 HR</t>
    <phoneticPr fontId="3"/>
  </si>
  <si>
    <t>OSTM</t>
    <phoneticPr fontId="3"/>
  </si>
  <si>
    <t>OMM</t>
    <phoneticPr fontId="3"/>
  </si>
  <si>
    <t>OMC</t>
    <phoneticPr fontId="3"/>
  </si>
  <si>
    <t>center of chamber</t>
    <phoneticPr fontId="3"/>
  </si>
  <si>
    <t>center on floor</t>
    <phoneticPr fontId="3"/>
  </si>
  <si>
    <t>Xop</t>
    <phoneticPr fontId="3"/>
  </si>
  <si>
    <t>Yop</t>
    <phoneticPr fontId="3"/>
  </si>
  <si>
    <t>Zop</t>
    <phoneticPr fontId="3"/>
  </si>
  <si>
    <t>干渉計座標値→3D terrestrial</t>
    <rPh sb="0" eb="5">
      <t>カンショウケイザヒョウケイ</t>
    </rPh>
    <rPh sb="5" eb="6">
      <t>アタイ</t>
    </rPh>
    <phoneticPr fontId="1"/>
  </si>
  <si>
    <t>X</t>
  </si>
  <si>
    <t>Xop</t>
  </si>
  <si>
    <t>Y</t>
  </si>
  <si>
    <t>-</t>
  </si>
  <si>
    <t>=</t>
  </si>
  <si>
    <t>Yop</t>
  </si>
  <si>
    <t>Z</t>
  </si>
  <si>
    <t>Zop</t>
  </si>
  <si>
    <t>MMULT</t>
    <phoneticPr fontId="2"/>
  </si>
  <si>
    <t>3D terrestrial→干渉計座標値</t>
    <phoneticPr fontId="1"/>
  </si>
  <si>
    <t>OMMT2 HR</t>
    <phoneticPr fontId="2"/>
  </si>
  <si>
    <t>OSTM</t>
    <phoneticPr fontId="2"/>
  </si>
  <si>
    <t>光学</t>
    <rPh sb="0" eb="2">
      <t>コウガk</t>
    </rPh>
    <phoneticPr fontId="2"/>
  </si>
  <si>
    <t>3D</t>
    <phoneticPr fontId="2"/>
  </si>
  <si>
    <t>3D</t>
    <phoneticPr fontId="2"/>
  </si>
  <si>
    <t>（注）出射系容器位置については回転操作はしない</t>
    <rPh sb="3" eb="4">
      <t>シュッsh</t>
    </rPh>
    <rPh sb="4" eb="5">
      <t>シャゲk</t>
    </rPh>
    <rPh sb="5" eb="6">
      <t>ケ</t>
    </rPh>
    <rPh sb="6" eb="8">
      <t>ヨウk</t>
    </rPh>
    <rPh sb="8" eb="10">
      <t>１</t>
    </rPh>
    <rPh sb="15" eb="19">
      <t>カイテn</t>
    </rPh>
    <phoneticPr fontId="2"/>
  </si>
  <si>
    <t>center on floor*</t>
  </si>
  <si>
    <t>SRM</t>
    <phoneticPr fontId="2"/>
  </si>
  <si>
    <t>地図座標</t>
    <rPh sb="0" eb="4">
      <t>チz</t>
    </rPh>
    <phoneticPr fontId="2"/>
  </si>
  <si>
    <t>X</t>
    <phoneticPr fontId="2"/>
  </si>
  <si>
    <t>Y</t>
    <phoneticPr fontId="2"/>
  </si>
  <si>
    <t>標高</t>
    <rPh sb="0" eb="2">
      <t>ヒョウコ</t>
    </rPh>
    <phoneticPr fontId="2"/>
  </si>
  <si>
    <t>測地座標</t>
    <rPh sb="0" eb="4">
      <t>ソk</t>
    </rPh>
    <phoneticPr fontId="2"/>
  </si>
  <si>
    <t>緯度</t>
    <rPh sb="0" eb="2">
      <t>イド</t>
    </rPh>
    <phoneticPr fontId="2"/>
  </si>
  <si>
    <t>経度</t>
    <rPh sb="0" eb="2">
      <t>ケ</t>
    </rPh>
    <phoneticPr fontId="2"/>
  </si>
  <si>
    <t>楕円体高</t>
    <rPh sb="0" eb="4">
      <t>ダエn</t>
    </rPh>
    <phoneticPr fontId="2"/>
  </si>
  <si>
    <t>ジオイド</t>
    <phoneticPr fontId="2"/>
  </si>
  <si>
    <t>地球基準座標（3D terrestrial）</t>
    <rPh sb="0" eb="6">
      <t>チキュ</t>
    </rPh>
    <phoneticPr fontId="2"/>
  </si>
  <si>
    <t>干渉計光学座標</t>
    <rPh sb="0" eb="3">
      <t>コウガk</t>
    </rPh>
    <rPh sb="3" eb="7">
      <t>k</t>
    </rPh>
    <phoneticPr fontId="2"/>
  </si>
  <si>
    <t>center of mass</t>
    <phoneticPr fontId="2"/>
  </si>
  <si>
    <t>OMMT</t>
    <phoneticPr fontId="2"/>
  </si>
  <si>
    <t>X</t>
    <phoneticPr fontId="2"/>
  </si>
  <si>
    <t>Z</t>
    <phoneticPr fontId="2"/>
  </si>
  <si>
    <t>Xop</t>
    <phoneticPr fontId="2"/>
  </si>
  <si>
    <t>Yop</t>
    <phoneticPr fontId="2"/>
  </si>
  <si>
    <t>Zop</t>
    <phoneticPr fontId="2"/>
  </si>
  <si>
    <t>151125での値</t>
    <phoneticPr fontId="2"/>
  </si>
  <si>
    <t>center on floor**</t>
    <phoneticPr fontId="3"/>
  </si>
  <si>
    <t>c of chamber</t>
    <phoneticPr fontId="3"/>
  </si>
  <si>
    <t>center on floor***</t>
    <phoneticPr fontId="3"/>
  </si>
  <si>
    <t>OMC</t>
    <phoneticPr fontId="2"/>
  </si>
  <si>
    <t>X 3D</t>
    <phoneticPr fontId="2"/>
  </si>
  <si>
    <t>Y 3D</t>
    <phoneticPr fontId="2"/>
  </si>
  <si>
    <t>Z 3D</t>
    <phoneticPr fontId="2"/>
  </si>
  <si>
    <t>1．変換行列</t>
    <rPh sb="2" eb="6">
      <t>ヘn</t>
    </rPh>
    <phoneticPr fontId="2"/>
  </si>
  <si>
    <t>2．回転前の座標</t>
    <rPh sb="2" eb="5">
      <t>カイテn</t>
    </rPh>
    <phoneticPr fontId="2"/>
  </si>
  <si>
    <t>3．OMMT1を起点とするベクトル</t>
    <rPh sb="8" eb="10">
      <t>キt</t>
    </rPh>
    <phoneticPr fontId="2"/>
  </si>
  <si>
    <t>4．法線ベクトル</t>
    <rPh sb="2" eb="4">
      <t>ホウセンベクトr</t>
    </rPh>
    <phoneticPr fontId="2"/>
  </si>
  <si>
    <t>t</t>
    <phoneticPr fontId="2"/>
  </si>
  <si>
    <t>光学座標平面：u</t>
    <rPh sb="0" eb="4">
      <t>コウガk</t>
    </rPh>
    <rPh sb="4" eb="6">
      <t>ヘイメn</t>
    </rPh>
    <phoneticPr fontId="2"/>
  </si>
  <si>
    <t>BSでの鉛直：v</t>
    <rPh sb="4" eb="6">
      <t>エンチョk</t>
    </rPh>
    <phoneticPr fontId="2"/>
  </si>
  <si>
    <t>3D表示</t>
    <rPh sb="2" eb="4">
      <t>ヒョ</t>
    </rPh>
    <phoneticPr fontId="2"/>
  </si>
  <si>
    <t>k</t>
    <phoneticPr fontId="2"/>
  </si>
  <si>
    <t>s</t>
    <phoneticPr fontId="2"/>
  </si>
  <si>
    <t>5．回転操作</t>
    <rPh sb="2" eb="6">
      <t>カイt</t>
    </rPh>
    <phoneticPr fontId="2"/>
  </si>
  <si>
    <t>kとの内積</t>
    <phoneticPr fontId="2"/>
  </si>
  <si>
    <t>sとの内積</t>
    <phoneticPr fontId="2"/>
  </si>
  <si>
    <t>deltaX</t>
    <phoneticPr fontId="2"/>
  </si>
  <si>
    <t>deltaX</t>
    <phoneticPr fontId="2"/>
  </si>
  <si>
    <t>deltaY</t>
    <phoneticPr fontId="2"/>
  </si>
  <si>
    <t>deltaZ</t>
    <phoneticPr fontId="2"/>
  </si>
  <si>
    <t>deltaY</t>
    <phoneticPr fontId="2"/>
  </si>
  <si>
    <t>deltaZ</t>
    <phoneticPr fontId="2"/>
  </si>
  <si>
    <t>X 3D</t>
    <phoneticPr fontId="2"/>
  </si>
  <si>
    <t>Y 3D</t>
    <phoneticPr fontId="2"/>
  </si>
  <si>
    <t>Z 3D</t>
    <phoneticPr fontId="2"/>
  </si>
  <si>
    <t>X-X0</t>
    <phoneticPr fontId="3"/>
  </si>
  <si>
    <t>Y-Y0</t>
    <phoneticPr fontId="3"/>
  </si>
  <si>
    <t>Z-Z0</t>
    <phoneticPr fontId="3"/>
  </si>
  <si>
    <t>6．3Dから光学座標系</t>
    <phoneticPr fontId="2"/>
  </si>
  <si>
    <t>Xop</t>
    <phoneticPr fontId="2"/>
  </si>
  <si>
    <t>Yop</t>
    <phoneticPr fontId="2"/>
  </si>
  <si>
    <t>Zop</t>
    <phoneticPr fontId="2"/>
  </si>
  <si>
    <t>補）真空容器座標</t>
    <rPh sb="0" eb="1">
      <t>ホ</t>
    </rPh>
    <rPh sb="2" eb="6">
      <t>シンク</t>
    </rPh>
    <rPh sb="6" eb="8">
      <t>ザヒョ</t>
    </rPh>
    <phoneticPr fontId="2"/>
  </si>
  <si>
    <t>旧 OMMT1 HR</t>
    <rPh sb="0" eb="1">
      <t>キュ</t>
    </rPh>
    <phoneticPr fontId="3"/>
  </si>
  <si>
    <t>旧 OMMT2 HR</t>
    <rPh sb="0" eb="1">
      <t>キュ</t>
    </rPh>
    <phoneticPr fontId="2"/>
  </si>
  <si>
    <t>旧 OSTM</t>
    <rPh sb="0" eb="1">
      <t>キュ</t>
    </rPh>
    <phoneticPr fontId="2"/>
  </si>
  <si>
    <t>op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</si>
</sst>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0.00000000_ "/>
    <numFmt numFmtId="177" formatCode="0.0000"/>
    <numFmt numFmtId="178" formatCode="0.000000000"/>
    <numFmt numFmtId="179" formatCode="0.00000"/>
    <numFmt numFmtId="180" formatCode="0.00000_ "/>
    <numFmt numFmtId="181" formatCode="0.00000000000_ "/>
    <numFmt numFmtId="182" formatCode="0.0000000"/>
    <numFmt numFmtId="183" formatCode="0.000_);[Red]\(0.000\)"/>
    <numFmt numFmtId="184" formatCode="0.000_ "/>
    <numFmt numFmtId="185" formatCode="0.000000_ "/>
    <numFmt numFmtId="186" formatCode="0.000000000000_ "/>
    <numFmt numFmtId="187" formatCode="0.0000000_ "/>
    <numFmt numFmtId="188" formatCode="0.0000_ "/>
    <numFmt numFmtId="189" formatCode="0.000000000_ "/>
    <numFmt numFmtId="190" formatCode="0.0000000000"/>
    <numFmt numFmtId="191" formatCode="0.00000000000"/>
  </numFmts>
  <fonts count="14" x14ac:knownFonts="1">
    <font>
      <sz val="12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ＭＳ Ｐゴシック"/>
      <family val="2"/>
      <charset val="128"/>
      <scheme val="minor"/>
    </font>
    <font>
      <sz val="12"/>
      <color theme="9" tint="-0.249977111117893"/>
      <name val="Times New Roman"/>
      <family val="1"/>
    </font>
    <font>
      <sz val="12"/>
      <color rgb="FF0070C0"/>
      <name val="Times New Roman"/>
      <family val="1"/>
    </font>
    <font>
      <sz val="12"/>
      <color theme="0" tint="-0.499984740745262"/>
      <name val="Times New Roman"/>
      <family val="1"/>
    </font>
    <font>
      <sz val="12"/>
      <color theme="0" tint="-0.499984740745262"/>
      <name val="Century"/>
      <family val="1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7" fillId="0" borderId="0">
      <alignment vertic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46">
    <xf numFmtId="0" fontId="0" fillId="0" borderId="0" xfId="0"/>
    <xf numFmtId="0" fontId="4" fillId="0" borderId="0" xfId="0" applyFont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  <xf numFmtId="176" fontId="5" fillId="0" borderId="1" xfId="0" applyNumberFormat="1" applyFont="1" applyBorder="1"/>
    <xf numFmtId="176" fontId="5" fillId="0" borderId="1" xfId="0" applyNumberFormat="1" applyFont="1" applyFill="1" applyBorder="1"/>
    <xf numFmtId="176" fontId="6" fillId="0" borderId="1" xfId="0" applyNumberFormat="1" applyFont="1" applyBorder="1"/>
    <xf numFmtId="176" fontId="4" fillId="0" borderId="1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78" fontId="4" fillId="0" borderId="0" xfId="0" applyNumberFormat="1" applyFont="1"/>
    <xf numFmtId="0" fontId="6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4" fillId="0" borderId="5" xfId="0" applyNumberFormat="1" applyFont="1" applyBorder="1"/>
    <xf numFmtId="177" fontId="4" fillId="0" borderId="6" xfId="0" applyNumberFormat="1" applyFont="1" applyBorder="1"/>
    <xf numFmtId="177" fontId="4" fillId="0" borderId="7" xfId="0" applyNumberFormat="1" applyFont="1" applyBorder="1"/>
    <xf numFmtId="182" fontId="4" fillId="0" borderId="6" xfId="0" applyNumberFormat="1" applyFont="1" applyBorder="1"/>
    <xf numFmtId="182" fontId="4" fillId="0" borderId="7" xfId="0" applyNumberFormat="1" applyFont="1" applyBorder="1"/>
    <xf numFmtId="177" fontId="4" fillId="0" borderId="8" xfId="0" applyNumberFormat="1" applyFont="1" applyBorder="1"/>
    <xf numFmtId="177" fontId="4" fillId="0" borderId="9" xfId="0" applyNumberFormat="1" applyFont="1" applyBorder="1"/>
    <xf numFmtId="177" fontId="4" fillId="0" borderId="10" xfId="0" applyNumberFormat="1" applyFont="1" applyBorder="1"/>
    <xf numFmtId="182" fontId="4" fillId="0" borderId="9" xfId="0" applyNumberFormat="1" applyFont="1" applyBorder="1"/>
    <xf numFmtId="182" fontId="4" fillId="0" borderId="10" xfId="0" applyNumberFormat="1" applyFont="1" applyBorder="1"/>
    <xf numFmtId="0" fontId="4" fillId="0" borderId="6" xfId="0" applyFont="1" applyBorder="1" applyAlignment="1">
      <alignment vertical="center"/>
    </xf>
    <xf numFmtId="183" fontId="4" fillId="0" borderId="5" xfId="0" applyNumberFormat="1" applyFont="1" applyBorder="1" applyAlignment="1">
      <alignment vertical="center"/>
    </xf>
    <xf numFmtId="183" fontId="4" fillId="0" borderId="6" xfId="0" applyNumberFormat="1" applyFont="1" applyBorder="1" applyAlignment="1">
      <alignment vertical="center"/>
    </xf>
    <xf numFmtId="184" fontId="4" fillId="0" borderId="7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4" fontId="4" fillId="0" borderId="6" xfId="0" applyNumberFormat="1" applyFont="1" applyBorder="1" applyAlignment="1">
      <alignment vertical="center"/>
    </xf>
    <xf numFmtId="184" fontId="4" fillId="0" borderId="5" xfId="0" applyNumberFormat="1" applyFont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83" fontId="4" fillId="0" borderId="8" xfId="0" applyNumberFormat="1" applyFont="1" applyBorder="1" applyAlignment="1">
      <alignment vertical="center"/>
    </xf>
    <xf numFmtId="183" fontId="4" fillId="0" borderId="9" xfId="0" applyNumberFormat="1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180" fontId="4" fillId="0" borderId="8" xfId="0" applyNumberFormat="1" applyFont="1" applyBorder="1" applyAlignment="1">
      <alignment vertical="center"/>
    </xf>
    <xf numFmtId="180" fontId="4" fillId="0" borderId="9" xfId="0" applyNumberFormat="1" applyFont="1" applyBorder="1" applyAlignment="1">
      <alignment vertical="center"/>
    </xf>
    <xf numFmtId="184" fontId="4" fillId="0" borderId="9" xfId="0" applyNumberFormat="1" applyFont="1" applyBorder="1" applyAlignment="1">
      <alignment vertical="center"/>
    </xf>
    <xf numFmtId="184" fontId="4" fillId="0" borderId="8" xfId="0" applyNumberFormat="1" applyFont="1" applyBorder="1" applyAlignment="1">
      <alignment vertical="center"/>
    </xf>
    <xf numFmtId="185" fontId="4" fillId="0" borderId="9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179" fontId="4" fillId="0" borderId="1" xfId="0" applyNumberFormat="1" applyFont="1" applyBorder="1"/>
    <xf numFmtId="179" fontId="6" fillId="0" borderId="1" xfId="0" applyNumberFormat="1" applyFont="1" applyBorder="1"/>
    <xf numFmtId="0" fontId="6" fillId="0" borderId="0" xfId="0" applyFont="1"/>
    <xf numFmtId="0" fontId="6" fillId="0" borderId="14" xfId="0" applyFont="1" applyBorder="1" applyAlignment="1">
      <alignment horizontal="center"/>
    </xf>
    <xf numFmtId="176" fontId="4" fillId="0" borderId="11" xfId="0" applyNumberFormat="1" applyFont="1" applyBorder="1"/>
    <xf numFmtId="176" fontId="4" fillId="0" borderId="4" xfId="0" applyNumberFormat="1" applyFont="1" applyBorder="1"/>
    <xf numFmtId="176" fontId="4" fillId="0" borderId="12" xfId="0" applyNumberFormat="1" applyFont="1" applyBorder="1"/>
    <xf numFmtId="0" fontId="4" fillId="0" borderId="1" xfId="0" applyFont="1" applyBorder="1" applyAlignment="1">
      <alignment horizontal="center"/>
    </xf>
    <xf numFmtId="0" fontId="0" fillId="0" borderId="0" xfId="0" applyFont="1"/>
    <xf numFmtId="186" fontId="4" fillId="0" borderId="0" xfId="1" applyNumberFormat="1" applyFont="1" applyBorder="1">
      <alignment vertical="center"/>
    </xf>
    <xf numFmtId="0" fontId="4" fillId="0" borderId="0" xfId="1" applyFont="1" applyBorder="1">
      <alignment vertical="center"/>
    </xf>
    <xf numFmtId="178" fontId="4" fillId="0" borderId="0" xfId="0" applyNumberFormat="1" applyFont="1" applyBorder="1"/>
    <xf numFmtId="186" fontId="4" fillId="0" borderId="2" xfId="1" applyNumberFormat="1" applyFont="1" applyBorder="1">
      <alignment vertical="center"/>
    </xf>
    <xf numFmtId="186" fontId="4" fillId="0" borderId="8" xfId="1" applyNumberFormat="1" applyFont="1" applyBorder="1">
      <alignment vertical="center"/>
    </xf>
    <xf numFmtId="0" fontId="4" fillId="0" borderId="4" xfId="0" applyFont="1" applyBorder="1"/>
    <xf numFmtId="0" fontId="4" fillId="0" borderId="12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81" fontId="8" fillId="0" borderId="4" xfId="0" applyNumberFormat="1" applyFont="1" applyBorder="1"/>
    <xf numFmtId="181" fontId="8" fillId="0" borderId="12" xfId="0" applyNumberFormat="1" applyFont="1" applyBorder="1"/>
    <xf numFmtId="181" fontId="9" fillId="0" borderId="3" xfId="0" applyNumberFormat="1" applyFont="1" applyBorder="1"/>
    <xf numFmtId="181" fontId="9" fillId="0" borderId="10" xfId="0" applyNumberFormat="1" applyFont="1" applyBorder="1"/>
    <xf numFmtId="0" fontId="8" fillId="0" borderId="0" xfId="0" applyFont="1" applyBorder="1"/>
    <xf numFmtId="0" fontId="9" fillId="0" borderId="0" xfId="0" applyFont="1" applyBorder="1"/>
    <xf numFmtId="188" fontId="4" fillId="0" borderId="0" xfId="0" applyNumberFormat="1" applyFont="1"/>
    <xf numFmtId="0" fontId="9" fillId="0" borderId="7" xfId="0" applyFont="1" applyBorder="1"/>
    <xf numFmtId="0" fontId="9" fillId="0" borderId="3" xfId="0" applyFont="1" applyBorder="1"/>
    <xf numFmtId="0" fontId="8" fillId="0" borderId="4" xfId="0" applyFont="1" applyBorder="1"/>
    <xf numFmtId="0" fontId="8" fillId="0" borderId="12" xfId="0" applyFont="1" applyBorder="1"/>
    <xf numFmtId="188" fontId="8" fillId="0" borderId="0" xfId="0" applyNumberFormat="1" applyFont="1" applyBorder="1"/>
    <xf numFmtId="180" fontId="9" fillId="0" borderId="0" xfId="0" applyNumberFormat="1" applyFont="1" applyBorder="1"/>
    <xf numFmtId="0" fontId="5" fillId="0" borderId="0" xfId="0" applyFont="1" applyBorder="1" applyAlignment="1">
      <alignment horizontal="center"/>
    </xf>
    <xf numFmtId="188" fontId="4" fillId="0" borderId="3" xfId="0" applyNumberFormat="1" applyFont="1" applyBorder="1"/>
    <xf numFmtId="188" fontId="4" fillId="0" borderId="10" xfId="0" applyNumberFormat="1" applyFont="1" applyBorder="1"/>
    <xf numFmtId="188" fontId="4" fillId="0" borderId="4" xfId="0" applyNumberFormat="1" applyFont="1" applyBorder="1"/>
    <xf numFmtId="188" fontId="4" fillId="0" borderId="12" xfId="0" applyNumberFormat="1" applyFont="1" applyBorder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188" fontId="10" fillId="0" borderId="0" xfId="0" applyNumberFormat="1" applyFont="1" applyBorder="1" applyAlignment="1">
      <alignment horizontal="center"/>
    </xf>
    <xf numFmtId="176" fontId="11" fillId="0" borderId="0" xfId="0" applyNumberFormat="1" applyFont="1" applyFill="1" applyBorder="1" applyAlignment="1">
      <alignment vertical="center"/>
    </xf>
    <xf numFmtId="188" fontId="10" fillId="0" borderId="0" xfId="0" applyNumberFormat="1" applyFont="1" applyBorder="1"/>
    <xf numFmtId="181" fontId="8" fillId="0" borderId="2" xfId="1" applyNumberFormat="1" applyFont="1" applyBorder="1">
      <alignment vertical="center"/>
    </xf>
    <xf numFmtId="181" fontId="8" fillId="0" borderId="8" xfId="1" applyNumberFormat="1" applyFont="1" applyBorder="1">
      <alignment vertical="center"/>
    </xf>
    <xf numFmtId="181" fontId="9" fillId="0" borderId="4" xfId="1" applyNumberFormat="1" applyFont="1" applyBorder="1">
      <alignment vertical="center"/>
    </xf>
    <xf numFmtId="181" fontId="9" fillId="0" borderId="12" xfId="1" applyNumberFormat="1" applyFont="1" applyBorder="1">
      <alignment vertical="center"/>
    </xf>
    <xf numFmtId="176" fontId="4" fillId="0" borderId="1" xfId="0" applyNumberFormat="1" applyFont="1" applyBorder="1"/>
    <xf numFmtId="189" fontId="10" fillId="0" borderId="0" xfId="1" applyNumberFormat="1" applyFont="1" applyFill="1" applyBorder="1" applyAlignment="1">
      <alignment horizontal="right" vertical="center"/>
    </xf>
    <xf numFmtId="189" fontId="10" fillId="0" borderId="0" xfId="1" applyNumberFormat="1" applyFont="1" applyFill="1" applyBorder="1">
      <alignment vertical="center"/>
    </xf>
    <xf numFmtId="189" fontId="10" fillId="0" borderId="0" xfId="0" applyNumberFormat="1" applyFont="1" applyBorder="1"/>
    <xf numFmtId="191" fontId="4" fillId="0" borderId="3" xfId="1" applyNumberFormat="1" applyFont="1" applyBorder="1">
      <alignment vertical="center"/>
    </xf>
    <xf numFmtId="191" fontId="4" fillId="0" borderId="10" xfId="1" applyNumberFormat="1" applyFont="1" applyBorder="1">
      <alignment vertical="center"/>
    </xf>
    <xf numFmtId="190" fontId="4" fillId="0" borderId="0" xfId="0" applyNumberFormat="1" applyFont="1" applyBorder="1"/>
    <xf numFmtId="191" fontId="4" fillId="0" borderId="4" xfId="0" applyNumberFormat="1" applyFont="1" applyBorder="1"/>
    <xf numFmtId="191" fontId="4" fillId="0" borderId="12" xfId="0" applyNumberFormat="1" applyFont="1" applyBorder="1"/>
    <xf numFmtId="178" fontId="8" fillId="0" borderId="11" xfId="0" applyNumberFormat="1" applyFont="1" applyBorder="1"/>
    <xf numFmtId="178" fontId="9" fillId="0" borderId="10" xfId="0" applyNumberFormat="1" applyFont="1" applyBorder="1"/>
    <xf numFmtId="0" fontId="6" fillId="3" borderId="11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76" fontId="6" fillId="3" borderId="1" xfId="0" applyNumberFormat="1" applyFont="1" applyFill="1" applyBorder="1"/>
    <xf numFmtId="176" fontId="5" fillId="3" borderId="1" xfId="0" applyNumberFormat="1" applyFont="1" applyFill="1" applyBorder="1"/>
    <xf numFmtId="176" fontId="6" fillId="4" borderId="1" xfId="0" applyNumberFormat="1" applyFont="1" applyFill="1" applyBorder="1"/>
    <xf numFmtId="176" fontId="5" fillId="4" borderId="1" xfId="0" applyNumberFormat="1" applyFont="1" applyFill="1" applyBorder="1"/>
    <xf numFmtId="185" fontId="4" fillId="3" borderId="6" xfId="0" applyNumberFormat="1" applyFont="1" applyFill="1" applyBorder="1" applyAlignment="1">
      <alignment vertical="center"/>
    </xf>
    <xf numFmtId="185" fontId="4" fillId="3" borderId="7" xfId="0" applyNumberFormat="1" applyFont="1" applyFill="1" applyBorder="1" applyAlignment="1">
      <alignment vertical="center"/>
    </xf>
    <xf numFmtId="185" fontId="4" fillId="4" borderId="6" xfId="0" applyNumberFormat="1" applyFont="1" applyFill="1" applyBorder="1" applyAlignment="1">
      <alignment vertical="center"/>
    </xf>
    <xf numFmtId="185" fontId="4" fillId="4" borderId="7" xfId="0" applyNumberFormat="1" applyFont="1" applyFill="1" applyBorder="1" applyAlignment="1">
      <alignment vertical="center"/>
    </xf>
    <xf numFmtId="188" fontId="5" fillId="3" borderId="11" xfId="0" applyNumberFormat="1" applyFont="1" applyFill="1" applyBorder="1"/>
    <xf numFmtId="180" fontId="5" fillId="3" borderId="11" xfId="0" applyNumberFormat="1" applyFont="1" applyFill="1" applyBorder="1"/>
    <xf numFmtId="188" fontId="5" fillId="3" borderId="4" xfId="0" applyNumberFormat="1" applyFont="1" applyFill="1" applyBorder="1"/>
    <xf numFmtId="180" fontId="5" fillId="3" borderId="4" xfId="0" applyNumberFormat="1" applyFont="1" applyFill="1" applyBorder="1"/>
    <xf numFmtId="188" fontId="5" fillId="3" borderId="12" xfId="0" applyNumberFormat="1" applyFont="1" applyFill="1" applyBorder="1"/>
    <xf numFmtId="180" fontId="5" fillId="3" borderId="12" xfId="0" applyNumberFormat="1" applyFont="1" applyFill="1" applyBorder="1"/>
    <xf numFmtId="187" fontId="5" fillId="4" borderId="2" xfId="0" applyNumberFormat="1" applyFont="1" applyFill="1" applyBorder="1"/>
    <xf numFmtId="187" fontId="5" fillId="4" borderId="4" xfId="0" applyNumberFormat="1" applyFont="1" applyFill="1" applyBorder="1"/>
    <xf numFmtId="187" fontId="5" fillId="4" borderId="8" xfId="0" applyNumberFormat="1" applyFont="1" applyFill="1" applyBorder="1"/>
    <xf numFmtId="187" fontId="5" fillId="4" borderId="12" xfId="0" applyNumberFormat="1" applyFont="1" applyFill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0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標準" xfId="0" builtinId="0"/>
    <cellStyle name="標準 2" xfId="1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topLeftCell="A26" zoomScale="70" zoomScaleNormal="70" workbookViewId="0">
      <selection activeCell="F51" sqref="F51"/>
    </sheetView>
  </sheetViews>
  <sheetFormatPr defaultColWidth="12.875" defaultRowHeight="15.75" x14ac:dyDescent="0.25"/>
  <cols>
    <col min="1" max="1" width="4.5" style="1" customWidth="1"/>
    <col min="2" max="2" width="9.875" style="1" customWidth="1"/>
    <col min="3" max="4" width="14.875" style="1" customWidth="1"/>
    <col min="5" max="5" width="19" style="1" customWidth="1"/>
    <col min="6" max="9" width="17.375" style="1" customWidth="1"/>
    <col min="10" max="10" width="19.375" style="1" customWidth="1"/>
    <col min="11" max="11" width="15.875" style="1" customWidth="1"/>
    <col min="12" max="12" width="18.5" style="1" customWidth="1"/>
    <col min="13" max="13" width="17.5" style="1" customWidth="1"/>
    <col min="14" max="14" width="13" style="1" bestFit="1" customWidth="1"/>
    <col min="15" max="15" width="13.5" style="1" bestFit="1" customWidth="1"/>
    <col min="16" max="16" width="13" style="1" bestFit="1" customWidth="1"/>
    <col min="17" max="16384" width="12.875" style="1"/>
  </cols>
  <sheetData>
    <row r="1" spans="1:13" x14ac:dyDescent="0.25">
      <c r="A1" s="72" t="s">
        <v>64</v>
      </c>
    </row>
    <row r="2" spans="1:13" x14ac:dyDescent="0.25">
      <c r="B2" s="1" t="s">
        <v>19</v>
      </c>
      <c r="G2" s="1">
        <v>1.0000000000000002</v>
      </c>
      <c r="K2" s="101" t="s">
        <v>94</v>
      </c>
      <c r="L2" s="101" t="s">
        <v>95</v>
      </c>
      <c r="M2" s="101" t="s">
        <v>96</v>
      </c>
    </row>
    <row r="3" spans="1:13" x14ac:dyDescent="0.25">
      <c r="B3" s="2" t="s">
        <v>20</v>
      </c>
      <c r="C3" s="3"/>
      <c r="D3" s="4">
        <v>-3777336.0239111055</v>
      </c>
      <c r="F3" s="5">
        <v>-0.37590014941706362</v>
      </c>
      <c r="G3" s="6">
        <v>0.71643683491148424</v>
      </c>
      <c r="H3" s="4">
        <v>-0.58772216161230806</v>
      </c>
      <c r="I3" s="7" t="s">
        <v>21</v>
      </c>
      <c r="K3" s="110">
        <v>0.37483801245582599</v>
      </c>
      <c r="L3" s="111">
        <v>0.145424657516423</v>
      </c>
      <c r="M3" s="111">
        <v>0.190940973716616</v>
      </c>
    </row>
    <row r="4" spans="1:13" x14ac:dyDescent="0.25">
      <c r="B4" s="9" t="s">
        <v>22</v>
      </c>
      <c r="C4" s="8" t="s">
        <v>23</v>
      </c>
      <c r="D4" s="10">
        <v>3484898.4106776095</v>
      </c>
      <c r="E4" s="1" t="s">
        <v>24</v>
      </c>
      <c r="F4" s="11">
        <v>-0.83615826266146431</v>
      </c>
      <c r="G4" s="12">
        <v>1.113873997780488E-2</v>
      </c>
      <c r="H4" s="10">
        <v>0.54837513460647413</v>
      </c>
      <c r="I4" s="13" t="s">
        <v>25</v>
      </c>
      <c r="K4" s="110">
        <v>-25.3584407777564</v>
      </c>
      <c r="L4" s="111">
        <v>-22.668204819224901</v>
      </c>
      <c r="M4" s="111">
        <v>-25.127783698821901</v>
      </c>
    </row>
    <row r="5" spans="1:13" x14ac:dyDescent="0.25">
      <c r="B5" s="14" t="s">
        <v>26</v>
      </c>
      <c r="C5" s="15"/>
      <c r="D5" s="16">
        <v>3765313.6967610153</v>
      </c>
      <c r="F5" s="17">
        <v>0.3994226301190143</v>
      </c>
      <c r="G5" s="18">
        <v>0.69756303661656371</v>
      </c>
      <c r="H5" s="16">
        <v>0.59486752516429042</v>
      </c>
      <c r="I5" s="19" t="s">
        <v>27</v>
      </c>
      <c r="K5" s="110">
        <v>0</v>
      </c>
      <c r="L5" s="111">
        <v>0</v>
      </c>
      <c r="M5" s="111">
        <v>0</v>
      </c>
    </row>
    <row r="6" spans="1:13" x14ac:dyDescent="0.25">
      <c r="B6" s="8"/>
      <c r="C6" s="8"/>
      <c r="D6" s="12"/>
      <c r="F6" s="12"/>
      <c r="G6" s="12"/>
      <c r="H6" s="12"/>
      <c r="I6" s="8"/>
      <c r="L6" s="8"/>
      <c r="M6" s="8"/>
    </row>
    <row r="7" spans="1:13" x14ac:dyDescent="0.25">
      <c r="B7" s="1" t="s">
        <v>29</v>
      </c>
      <c r="C7" s="8"/>
      <c r="D7" s="12"/>
      <c r="F7" s="12"/>
      <c r="G7" s="12"/>
      <c r="H7" s="12"/>
      <c r="I7" s="8"/>
      <c r="K7" s="100"/>
      <c r="L7" s="102" t="s">
        <v>95</v>
      </c>
      <c r="M7" s="102" t="s">
        <v>96</v>
      </c>
    </row>
    <row r="8" spans="1:13" x14ac:dyDescent="0.25">
      <c r="B8" s="7" t="s">
        <v>21</v>
      </c>
      <c r="C8" s="20"/>
      <c r="D8" s="5">
        <v>-0.37590014941706362</v>
      </c>
      <c r="E8" s="6">
        <v>-0.83615826266146431</v>
      </c>
      <c r="F8" s="4">
        <v>0.39942263011901435</v>
      </c>
      <c r="G8" s="2" t="s">
        <v>20</v>
      </c>
      <c r="H8" s="3"/>
      <c r="I8" s="4">
        <v>-3777336.0239111055</v>
      </c>
      <c r="K8" s="101" t="s">
        <v>2</v>
      </c>
      <c r="L8" s="103">
        <v>0.14544111495314332</v>
      </c>
      <c r="M8" s="112">
        <v>0.1909431950919539</v>
      </c>
    </row>
    <row r="9" spans="1:13" x14ac:dyDescent="0.25">
      <c r="B9" s="13" t="s">
        <v>25</v>
      </c>
      <c r="C9" s="20" t="s">
        <v>24</v>
      </c>
      <c r="D9" s="11">
        <v>0.71643683491148447</v>
      </c>
      <c r="E9" s="12">
        <v>1.1138739977804846E-2</v>
      </c>
      <c r="F9" s="10">
        <v>0.69756303661656394</v>
      </c>
      <c r="G9" s="9" t="s">
        <v>22</v>
      </c>
      <c r="H9" s="8" t="s">
        <v>23</v>
      </c>
      <c r="I9" s="10">
        <v>3484898.4106776095</v>
      </c>
      <c r="K9" s="101"/>
      <c r="L9" s="103">
        <v>-22.668223819722503</v>
      </c>
      <c r="M9" s="112">
        <v>-25.127786263451952</v>
      </c>
    </row>
    <row r="10" spans="1:13" x14ac:dyDescent="0.25">
      <c r="B10" s="19" t="s">
        <v>27</v>
      </c>
      <c r="C10" s="20"/>
      <c r="D10" s="17">
        <v>-0.58772216161230795</v>
      </c>
      <c r="E10" s="18">
        <v>0.54837513460647402</v>
      </c>
      <c r="F10" s="16">
        <v>0.59486752516429031</v>
      </c>
      <c r="G10" s="14" t="s">
        <v>26</v>
      </c>
      <c r="H10" s="15"/>
      <c r="I10" s="16">
        <v>3765313.6967610153</v>
      </c>
      <c r="K10" s="101"/>
      <c r="L10" s="103">
        <v>1.0477696475513554E-2</v>
      </c>
      <c r="M10" s="112">
        <v>1.4142479746036343E-3</v>
      </c>
    </row>
    <row r="12" spans="1:13" x14ac:dyDescent="0.25">
      <c r="A12" s="72" t="s">
        <v>65</v>
      </c>
    </row>
    <row r="13" spans="1:13" x14ac:dyDescent="0.25">
      <c r="C13" s="21" t="s">
        <v>6</v>
      </c>
      <c r="D13" s="22" t="s">
        <v>7</v>
      </c>
      <c r="E13" s="143" t="s">
        <v>8</v>
      </c>
      <c r="F13" s="144"/>
      <c r="G13" s="23" t="s">
        <v>9</v>
      </c>
      <c r="H13" s="23" t="s">
        <v>10</v>
      </c>
      <c r="I13" s="23" t="s">
        <v>11</v>
      </c>
      <c r="J13" s="143" t="s">
        <v>12</v>
      </c>
      <c r="K13" s="144"/>
      <c r="L13" s="143" t="s">
        <v>13</v>
      </c>
      <c r="M13" s="144"/>
    </row>
    <row r="14" spans="1:13" x14ac:dyDescent="0.25">
      <c r="B14" s="1" t="s">
        <v>32</v>
      </c>
      <c r="C14" s="24"/>
      <c r="D14" s="25"/>
      <c r="E14" s="21" t="s">
        <v>14</v>
      </c>
      <c r="F14" s="21" t="s">
        <v>15</v>
      </c>
      <c r="G14" s="24"/>
      <c r="H14" s="24"/>
      <c r="I14" s="24"/>
      <c r="J14" s="21" t="s">
        <v>14</v>
      </c>
      <c r="K14" s="21" t="s">
        <v>15</v>
      </c>
      <c r="L14" s="21" t="s">
        <v>14</v>
      </c>
      <c r="M14" s="21" t="s">
        <v>15</v>
      </c>
    </row>
    <row r="15" spans="1:13" x14ac:dyDescent="0.25">
      <c r="B15" s="21" t="s">
        <v>16</v>
      </c>
      <c r="C15" s="26">
        <v>0.26528035999999999</v>
      </c>
      <c r="D15" s="27">
        <v>0.26506189118179802</v>
      </c>
      <c r="E15" s="26">
        <v>0.26517115000000002</v>
      </c>
      <c r="F15" s="17">
        <v>0.26089171838331549</v>
      </c>
      <c r="G15" s="28">
        <v>0.34131600000000001</v>
      </c>
      <c r="H15" s="123">
        <v>2.8264500000000001E-2</v>
      </c>
      <c r="I15" s="125">
        <v>6.8942299999999998E-2</v>
      </c>
      <c r="J15" s="26">
        <v>0.29542465751642299</v>
      </c>
      <c r="K15" s="29">
        <v>0.29129674665565997</v>
      </c>
      <c r="L15" s="26">
        <v>0.199309925908015</v>
      </c>
      <c r="M15" s="29">
        <v>0.19561038745958825</v>
      </c>
    </row>
    <row r="16" spans="1:13" x14ac:dyDescent="0.25">
      <c r="B16" s="21" t="s">
        <v>17</v>
      </c>
      <c r="C16" s="26">
        <v>-19.326452759999999</v>
      </c>
      <c r="D16" s="27">
        <v>-19.426435468228899</v>
      </c>
      <c r="E16" s="26">
        <v>-19.37643559</v>
      </c>
      <c r="F16" s="18">
        <v>-19.371931043945416</v>
      </c>
      <c r="G16" s="28">
        <v>-25.060300000000002</v>
      </c>
      <c r="H16" s="123">
        <v>-22.479199999999999</v>
      </c>
      <c r="I16" s="125">
        <v>-25.4846</v>
      </c>
      <c r="J16" s="26">
        <v>-22.468204819224901</v>
      </c>
      <c r="K16" s="29">
        <v>-22.463629536023809</v>
      </c>
      <c r="L16" s="26">
        <v>-25.482332306492101</v>
      </c>
      <c r="M16" s="29">
        <v>-25.478253903736427</v>
      </c>
    </row>
    <row r="17" spans="1:15" x14ac:dyDescent="0.25">
      <c r="B17" s="21" t="s">
        <v>18</v>
      </c>
      <c r="C17" s="26">
        <v>0</v>
      </c>
      <c r="D17" s="27">
        <v>0</v>
      </c>
      <c r="E17" s="26">
        <v>0</v>
      </c>
      <c r="F17" s="16">
        <v>-1.2705753725536937</v>
      </c>
      <c r="G17" s="26">
        <v>0</v>
      </c>
      <c r="H17" s="124">
        <v>0</v>
      </c>
      <c r="I17" s="126">
        <v>0</v>
      </c>
      <c r="J17" s="26">
        <v>0</v>
      </c>
      <c r="K17" s="29">
        <v>-1.2781230498818612</v>
      </c>
      <c r="L17" s="26">
        <v>0</v>
      </c>
      <c r="M17" s="29">
        <v>-1.2880247072679385</v>
      </c>
    </row>
    <row r="19" spans="1:15" x14ac:dyDescent="0.25">
      <c r="B19" s="30" t="s">
        <v>28</v>
      </c>
      <c r="C19" s="31">
        <f>MMULT(F3:H3, C15:C17)</f>
        <v>-13.94590157240213</v>
      </c>
      <c r="D19" s="31">
        <f>MMULT(F3:H3, D15:D17)</f>
        <v>-14.017450744970116</v>
      </c>
      <c r="E19" s="31">
        <f>MMULT(F3:H3, E15:E17)</f>
        <v>-13.981670060871931</v>
      </c>
      <c r="F19" s="31">
        <f>MMULT(F3:H3, F15:F17)</f>
        <v>-13.230088894721122</v>
      </c>
      <c r="G19" s="1">
        <f>MMULT(F3:H3,G15:G17)</f>
        <v>-18.082422749330703</v>
      </c>
      <c r="H19" s="1">
        <f>MMULT(F3:H3,H15:H17)</f>
        <v>-16.115551529115432</v>
      </c>
      <c r="I19" s="1">
        <f>MMULT(F3:H3,I15:I17)</f>
        <v>-18.284021583856365</v>
      </c>
      <c r="J19" s="1">
        <f>MMULT(F3:H3,J15:J17)</f>
        <v>-16.208099719730352</v>
      </c>
      <c r="K19" s="1">
        <f>MMULT(F3:H3,K15:K17)</f>
        <v>-15.452088894322516</v>
      </c>
      <c r="L19" s="1">
        <f>MMULT(F3:H3,L15:L17)</f>
        <v>-18.331402134754992</v>
      </c>
      <c r="M19" s="1">
        <f>MMULT(F3:H3,M15:M17)</f>
        <v>-17.570088894572109</v>
      </c>
      <c r="O19" s="1">
        <f>MMULT(F3:H3, H15:H17)</f>
        <v>-16.115551529115432</v>
      </c>
    </row>
    <row r="20" spans="1:15" x14ac:dyDescent="0.25">
      <c r="C20" s="31">
        <f>MMULT(F4:H4, C15:C17)</f>
        <v>-0.4370886969227773</v>
      </c>
      <c r="D20" s="31">
        <f>MMULT(F4:H4, D15:D17)</f>
        <v>-0.43801970380454225</v>
      </c>
      <c r="E20" s="31">
        <f>MMULT(F4:H4, E15:E17)</f>
        <v>-0.43755412582563685</v>
      </c>
      <c r="F20" s="31">
        <f>MMULT(F4:H4, F15:F17)</f>
        <v>-1.1306776097044342</v>
      </c>
      <c r="G20" s="1">
        <f>MMULT(F4:H4,G15:G17)</f>
        <v>-0.56453435904434413</v>
      </c>
      <c r="H20" s="1">
        <f>MMULT(F4:H4,H15:H17)</f>
        <v>-0.27402355892406643</v>
      </c>
      <c r="I20" s="1">
        <f>MMULT(F4:H4,I15:I17)</f>
        <v>-0.34151300663025175</v>
      </c>
      <c r="J20" s="1">
        <f>MMULT(F4:H4,J15:J17)</f>
        <v>-0.49728925962569903</v>
      </c>
      <c r="K20" s="1">
        <f>MMULT(F4:H4,K15:K17)</f>
        <v>-1.1946776094846432</v>
      </c>
      <c r="L20" s="1">
        <f>MMULT(F4:H4,L15:L17)</f>
        <v>-0.45049571496846341</v>
      </c>
      <c r="M20" s="1">
        <f>MMULT(F4:H4,M15:M17)</f>
        <v>-1.1536776092834775</v>
      </c>
      <c r="O20" s="1">
        <f>MMULT(F4:H4, H15:H17)</f>
        <v>-0.27402355892406643</v>
      </c>
    </row>
    <row r="21" spans="1:15" x14ac:dyDescent="0.25">
      <c r="C21" s="31">
        <f>MMULT(F5:H5,C15:C17)</f>
        <v>-13.375460095182049</v>
      </c>
      <c r="D21" s="31">
        <f>MMULT(F5:H5,D15:D17)</f>
        <v>-13.445291598133313</v>
      </c>
      <c r="E21" s="31">
        <f>MMULT(F5:H5,E15:E17)</f>
        <v>-13.410369890800975</v>
      </c>
      <c r="F21" s="31">
        <f>MMULT(F5:H5,F15:F17)</f>
        <v>-14.164761015214022</v>
      </c>
      <c r="G21" s="1">
        <f>MMULT(F5:H5,G15:G17)</f>
        <v>-17.344809632100372</v>
      </c>
      <c r="H21" s="1">
        <f>MMULT(F5:H5,H15:H17)</f>
        <v>-15.669369531782058</v>
      </c>
      <c r="I21" s="1">
        <f>MMULT(F5:H5,I15:I17)</f>
        <v>-17.749577848166023</v>
      </c>
      <c r="J21" s="1">
        <f>MMULT(F5:H5,J15:J17)</f>
        <v>-15.554989887314216</v>
      </c>
      <c r="K21" s="1">
        <f>MMULT(F5:H5,K15:K17)</f>
        <v>-16.313761015422639</v>
      </c>
      <c r="L21" s="1">
        <f>MMULT(F5:H5,L15:L17)</f>
        <v>-17.695924208973988</v>
      </c>
      <c r="M21" s="1">
        <f>MMULT(F5:H5,M15:M17)</f>
        <v>-18.460761015303433</v>
      </c>
      <c r="O21" s="1">
        <f>MMULT(F5:H5, H15:H17)</f>
        <v>-15.669369531782058</v>
      </c>
    </row>
    <row r="23" spans="1:15" x14ac:dyDescent="0.25">
      <c r="B23" s="71" t="s">
        <v>61</v>
      </c>
      <c r="C23" s="64">
        <f>C19+D3</f>
        <v>-3777349.9698126777</v>
      </c>
      <c r="D23" s="64">
        <f>D19+D3</f>
        <v>-3777350.0413618502</v>
      </c>
      <c r="E23" s="64">
        <f>E19+D3</f>
        <v>-3777350.0055811661</v>
      </c>
      <c r="F23" s="64">
        <f>F19+D3</f>
        <v>-3777349.2540000002</v>
      </c>
      <c r="G23" s="65">
        <f>G19+D3</f>
        <v>-3777354.1063338546</v>
      </c>
      <c r="H23" s="65">
        <f>H19+D3</f>
        <v>-3777352.1394626345</v>
      </c>
      <c r="I23" s="65">
        <f>I19+D3</f>
        <v>-3777354.3079326893</v>
      </c>
      <c r="J23" s="64">
        <f>J19+D3</f>
        <v>-3777352.2320108251</v>
      </c>
      <c r="K23" s="64">
        <f>K19+D3</f>
        <v>-3777351.4759999998</v>
      </c>
      <c r="L23" s="64">
        <f>L19+D3</f>
        <v>-3777354.3553132401</v>
      </c>
      <c r="M23" s="64">
        <f>M19+D3</f>
        <v>-3777353.594</v>
      </c>
    </row>
    <row r="24" spans="1:15" x14ac:dyDescent="0.25">
      <c r="B24" s="71" t="s">
        <v>62</v>
      </c>
      <c r="C24" s="64">
        <f>C20+D4</f>
        <v>3484897.9735889127</v>
      </c>
      <c r="D24" s="64">
        <f>D20+D4</f>
        <v>3484897.9726579059</v>
      </c>
      <c r="E24" s="64">
        <f>E20+D4</f>
        <v>3484897.9731234838</v>
      </c>
      <c r="F24" s="64">
        <f>F20+D4</f>
        <v>3484897.2799999998</v>
      </c>
      <c r="G24" s="65">
        <f>G20+D4</f>
        <v>3484897.8461432504</v>
      </c>
      <c r="H24" s="65">
        <f>H20+D4</f>
        <v>3484898.1366540506</v>
      </c>
      <c r="I24" s="65">
        <f>I20+D4</f>
        <v>3484898.069164603</v>
      </c>
      <c r="J24" s="64">
        <f>J20+D4</f>
        <v>3484897.91338835</v>
      </c>
      <c r="K24" s="64">
        <f>K20+D4</f>
        <v>3484897.216</v>
      </c>
      <c r="L24" s="64">
        <f>L20+D4</f>
        <v>3484897.9601818947</v>
      </c>
      <c r="M24" s="64">
        <f>M20+D4</f>
        <v>3484897.2570000002</v>
      </c>
    </row>
    <row r="25" spans="1:15" x14ac:dyDescent="0.25">
      <c r="B25" s="71" t="s">
        <v>63</v>
      </c>
      <c r="C25" s="64">
        <f>C21+D5</f>
        <v>3765300.3213009201</v>
      </c>
      <c r="D25" s="64">
        <f>D21+D5</f>
        <v>3765300.251469417</v>
      </c>
      <c r="E25" s="64">
        <f>E21+D5</f>
        <v>3765300.2863911246</v>
      </c>
      <c r="F25" s="64">
        <f>F21+D5</f>
        <v>3765299.5320000001</v>
      </c>
      <c r="G25" s="65">
        <f>G21+D5</f>
        <v>3765296.3519513831</v>
      </c>
      <c r="H25" s="65">
        <f>H21+D5</f>
        <v>3765298.0273914835</v>
      </c>
      <c r="I25" s="65">
        <f>I21+D5</f>
        <v>3765295.9471831671</v>
      </c>
      <c r="J25" s="64">
        <f>J21+D5</f>
        <v>3765298.1417711279</v>
      </c>
      <c r="K25" s="64">
        <f>K21+D5</f>
        <v>3765297.3829999999</v>
      </c>
      <c r="L25" s="64">
        <f>L21+D5</f>
        <v>3765296.0008368064</v>
      </c>
      <c r="M25" s="64">
        <f>M21+D5</f>
        <v>3765295.236</v>
      </c>
    </row>
    <row r="27" spans="1:15" x14ac:dyDescent="0.25">
      <c r="A27" s="72" t="s">
        <v>66</v>
      </c>
      <c r="F27" s="20" t="s">
        <v>34</v>
      </c>
      <c r="G27" s="23" t="s">
        <v>9</v>
      </c>
      <c r="H27" s="23" t="s">
        <v>30</v>
      </c>
      <c r="I27" s="67" t="s">
        <v>31</v>
      </c>
      <c r="J27" s="20" t="s">
        <v>97</v>
      </c>
      <c r="K27" s="23" t="s">
        <v>9</v>
      </c>
      <c r="L27" s="23" t="s">
        <v>10</v>
      </c>
      <c r="M27" s="23" t="s">
        <v>11</v>
      </c>
    </row>
    <row r="28" spans="1:15" x14ac:dyDescent="0.25">
      <c r="F28" s="20" t="s">
        <v>77</v>
      </c>
      <c r="G28" s="68">
        <f>G15-G15</f>
        <v>0</v>
      </c>
      <c r="H28" s="82">
        <f>H23-G23</f>
        <v>1.9668712201528251</v>
      </c>
      <c r="I28" s="84">
        <f>I23-G23</f>
        <v>-0.20159883471205831</v>
      </c>
      <c r="J28" s="20" t="s">
        <v>78</v>
      </c>
      <c r="K28" s="109">
        <f>G15-G15</f>
        <v>0</v>
      </c>
      <c r="L28" s="109">
        <f>H15-G15</f>
        <v>-0.31305149999999998</v>
      </c>
      <c r="M28" s="109">
        <f>I15-G15</f>
        <v>-0.2723737</v>
      </c>
    </row>
    <row r="29" spans="1:15" x14ac:dyDescent="0.25">
      <c r="B29" s="66" t="s">
        <v>35</v>
      </c>
      <c r="F29" s="20" t="s">
        <v>79</v>
      </c>
      <c r="G29" s="69">
        <f>G16-G16</f>
        <v>0</v>
      </c>
      <c r="H29" s="82">
        <f>H24-G24</f>
        <v>0.29051080020144582</v>
      </c>
      <c r="I29" s="84">
        <f>I24-G24</f>
        <v>0.22302135266363621</v>
      </c>
      <c r="J29" s="20" t="s">
        <v>0</v>
      </c>
      <c r="K29" s="109">
        <f>G16-G16</f>
        <v>0</v>
      </c>
      <c r="L29" s="109">
        <f>H16-G16</f>
        <v>2.5811000000000028</v>
      </c>
      <c r="M29" s="109">
        <f>I16-G16</f>
        <v>-0.42429999999999879</v>
      </c>
    </row>
    <row r="30" spans="1:15" x14ac:dyDescent="0.25">
      <c r="F30" s="20" t="s">
        <v>80</v>
      </c>
      <c r="G30" s="70">
        <f>G17-G17</f>
        <v>0</v>
      </c>
      <c r="H30" s="83">
        <f>H25-G25</f>
        <v>1.6754401004873216</v>
      </c>
      <c r="I30" s="85">
        <f>I25-G25</f>
        <v>-0.40476821595802903</v>
      </c>
      <c r="J30" s="20" t="s">
        <v>1</v>
      </c>
      <c r="K30" s="109">
        <f>G17-G17</f>
        <v>0</v>
      </c>
      <c r="L30" s="109">
        <f>H17-G17</f>
        <v>0</v>
      </c>
      <c r="M30" s="109">
        <f>I17-G17</f>
        <v>0</v>
      </c>
    </row>
    <row r="32" spans="1:15" x14ac:dyDescent="0.25">
      <c r="A32" s="72" t="s">
        <v>67</v>
      </c>
      <c r="D32" s="1" t="s">
        <v>71</v>
      </c>
      <c r="E32" s="80" t="s">
        <v>69</v>
      </c>
      <c r="F32" s="81" t="s">
        <v>70</v>
      </c>
      <c r="G32" s="8" t="s">
        <v>3</v>
      </c>
      <c r="H32" s="71" t="s">
        <v>72</v>
      </c>
      <c r="I32" s="20" t="s">
        <v>4</v>
      </c>
      <c r="J32" s="71" t="s">
        <v>73</v>
      </c>
      <c r="K32" s="20" t="s">
        <v>5</v>
      </c>
      <c r="L32" s="71" t="s">
        <v>68</v>
      </c>
    </row>
    <row r="33" spans="1:16" x14ac:dyDescent="0.25">
      <c r="A33" s="66"/>
      <c r="E33" s="76">
        <v>-0.58772216161230806</v>
      </c>
      <c r="F33" s="113">
        <v>-0.59149464204455615</v>
      </c>
      <c r="G33" s="115">
        <f>E34*F35-F34*E35</f>
        <v>8.872937374396761E-4</v>
      </c>
      <c r="H33" s="116">
        <f>G33/SQRT(G33*G33+G34*G34+G35*G35)</f>
        <v>0.18492396408064696</v>
      </c>
      <c r="I33" s="115">
        <f>-E34*G35+G34*E35</f>
        <v>-3.7792458250139552E-3</v>
      </c>
      <c r="J33" s="116">
        <f>I33/SQRT(I33*I33+I34*I34+I35*I35)</f>
        <v>-0.78764572509374842</v>
      </c>
      <c r="K33" s="12">
        <f>-F34*G35+G34*F35</f>
        <v>-3.76567161367093E-3</v>
      </c>
      <c r="L33" s="78">
        <f>K33/SQRT(K33*K33+K34*K34+K35*K35)</f>
        <v>-0.78481667664575205</v>
      </c>
    </row>
    <row r="34" spans="1:16" x14ac:dyDescent="0.25">
      <c r="A34" s="66"/>
      <c r="E34" s="76">
        <v>0.54837513460647413</v>
      </c>
      <c r="F34" s="113">
        <v>0.54570171245981935</v>
      </c>
      <c r="G34" s="115">
        <f>E35*F33-E33*F35</f>
        <v>-2.9976087980869703E-3</v>
      </c>
      <c r="H34" s="116">
        <f>G34/SQRT(G34*G34+G35*G35+G33*G33)</f>
        <v>-0.62474204236446906</v>
      </c>
      <c r="I34" s="115">
        <f>-E35*G33+E33*G35</f>
        <v>-2.6671096857489979E-3</v>
      </c>
      <c r="J34" s="116">
        <f>I34/SQRT(I34*I34+I35*I35+I33*I33)</f>
        <v>-0.55586157651667756</v>
      </c>
      <c r="K34" s="12">
        <f>-F35*G33+F33*G35</f>
        <v>-2.679703833238698E-3</v>
      </c>
      <c r="L34" s="78">
        <f>K34/SQRT(K34*K34+K35*K35+K33*K33)</f>
        <v>-0.55848636645910643</v>
      </c>
    </row>
    <row r="35" spans="1:16" x14ac:dyDescent="0.25">
      <c r="A35" s="66"/>
      <c r="E35" s="77">
        <v>0.59486752516429042</v>
      </c>
      <c r="F35" s="114">
        <v>0.59358548621997398</v>
      </c>
      <c r="G35" s="115">
        <f>E33*F34-E34*F33</f>
        <v>3.6399639077684953E-3</v>
      </c>
      <c r="H35" s="117">
        <f>G35/SQRT(G35*G35+G34*G34+G33*G33)</f>
        <v>0.75861749782810273</v>
      </c>
      <c r="I35" s="115">
        <f>-E33*G34+E34*G33</f>
        <v>-1.2751912997757831E-3</v>
      </c>
      <c r="J35" s="117">
        <f>I35/SQRT(I35*I35+I34*I34+I33*I33)</f>
        <v>-0.26576703989384637</v>
      </c>
      <c r="K35" s="75">
        <f>-F33*G34+F34*G33</f>
        <v>-1.2888718310383601E-3</v>
      </c>
      <c r="L35" s="79">
        <f>K35/SQRT(K35*K35+K34*K34+K33*K33)</f>
        <v>-0.26861824684488944</v>
      </c>
    </row>
    <row r="36" spans="1:16" x14ac:dyDescent="0.25">
      <c r="A36" s="66"/>
      <c r="E36" s="73"/>
      <c r="F36" s="74"/>
      <c r="G36" s="12"/>
      <c r="H36" s="12"/>
      <c r="I36" s="12"/>
    </row>
    <row r="37" spans="1:16" x14ac:dyDescent="0.25">
      <c r="A37" s="72" t="s">
        <v>74</v>
      </c>
      <c r="C37" s="80" t="s">
        <v>30</v>
      </c>
      <c r="D37" s="71" t="s">
        <v>31</v>
      </c>
      <c r="E37" s="8" t="s">
        <v>33</v>
      </c>
      <c r="F37" s="32" t="s">
        <v>30</v>
      </c>
      <c r="G37" s="33" t="s">
        <v>31</v>
      </c>
      <c r="I37" s="120" t="s">
        <v>30</v>
      </c>
      <c r="J37" s="120" t="s">
        <v>31</v>
      </c>
    </row>
    <row r="38" spans="1:16" x14ac:dyDescent="0.25">
      <c r="A38" s="66"/>
      <c r="B38" s="1" t="s">
        <v>75</v>
      </c>
      <c r="C38" s="105">
        <f>H28*H33+H29*H34+H30*H35</f>
        <v>1.4532454890125688</v>
      </c>
      <c r="D38" s="107">
        <f>I28*H33+I29*H34+I30*H35</f>
        <v>-0.48367552221338472</v>
      </c>
      <c r="E38" s="8" t="s">
        <v>77</v>
      </c>
      <c r="F38" s="118">
        <f>C38*H33+C39*L33</f>
        <v>1.960771909902175</v>
      </c>
      <c r="G38" s="89">
        <f>D38*H33+D39*L33</f>
        <v>-0.20119599639043112</v>
      </c>
      <c r="H38" s="8" t="s">
        <v>83</v>
      </c>
      <c r="I38" s="131">
        <f>F38+G23</f>
        <v>-3777352.1455619447</v>
      </c>
      <c r="J38" s="132">
        <f>G38+G23</f>
        <v>-3777354.3075298509</v>
      </c>
    </row>
    <row r="39" spans="1:16" x14ac:dyDescent="0.25">
      <c r="A39" s="66"/>
      <c r="B39" s="1" t="s">
        <v>76</v>
      </c>
      <c r="C39" s="106">
        <f>H28*J33+H29*J34+H30*J35</f>
        <v>-2.1559582557843586</v>
      </c>
      <c r="D39" s="108">
        <f>I28*J33+I29*J34+I30*J35</f>
        <v>0.14239351025462169</v>
      </c>
      <c r="E39" s="8" t="s">
        <v>81</v>
      </c>
      <c r="F39" s="91">
        <f>C38*H34+C39*L34</f>
        <v>0.29616973764785548</v>
      </c>
      <c r="G39" s="90">
        <f>D38*H34+D39*L34</f>
        <v>0.2226475994398299</v>
      </c>
      <c r="H39" s="8" t="s">
        <v>84</v>
      </c>
      <c r="I39" s="133">
        <f>F39+G24</f>
        <v>3484898.1423129882</v>
      </c>
      <c r="J39" s="134">
        <f>G39+G24</f>
        <v>3484898.0687908498</v>
      </c>
    </row>
    <row r="40" spans="1:16" x14ac:dyDescent="0.25">
      <c r="A40" s="66"/>
      <c r="E40" s="8" t="s">
        <v>82</v>
      </c>
      <c r="F40" s="92">
        <f>C38*H35+C39*L35</f>
        <v>1.6815871835442526</v>
      </c>
      <c r="G40" s="119">
        <f>D38*H35+D39*L35</f>
        <v>-0.40517420950890515</v>
      </c>
      <c r="H40" s="8" t="s">
        <v>85</v>
      </c>
      <c r="I40" s="135">
        <f>F40+G25</f>
        <v>3765298.0335385664</v>
      </c>
      <c r="J40" s="136">
        <f>G40+G25</f>
        <v>3765295.9467771733</v>
      </c>
    </row>
    <row r="41" spans="1:16" x14ac:dyDescent="0.25">
      <c r="A41" s="66"/>
      <c r="E41" s="8"/>
      <c r="F41" s="86"/>
      <c r="G41" s="87"/>
      <c r="H41" s="8"/>
      <c r="I41" s="93"/>
      <c r="J41" s="94"/>
      <c r="K41" s="95"/>
      <c r="L41" s="88"/>
      <c r="M41" s="88"/>
    </row>
    <row r="42" spans="1:16" x14ac:dyDescent="0.25">
      <c r="A42" s="72" t="s">
        <v>89</v>
      </c>
      <c r="E42" s="12"/>
      <c r="F42" s="23" t="s">
        <v>30</v>
      </c>
      <c r="G42" s="67" t="s">
        <v>31</v>
      </c>
      <c r="H42" s="8"/>
      <c r="I42" s="121" t="s">
        <v>30</v>
      </c>
      <c r="J42" s="122" t="s">
        <v>31</v>
      </c>
      <c r="K42" s="100"/>
      <c r="L42" s="102"/>
      <c r="M42" s="102"/>
    </row>
    <row r="43" spans="1:16" x14ac:dyDescent="0.25">
      <c r="A43" s="66"/>
      <c r="E43" s="95" t="s">
        <v>86</v>
      </c>
      <c r="F43" s="98">
        <f>I38-I8</f>
        <v>-16.121650839224458</v>
      </c>
      <c r="G43" s="96">
        <f>J38-I8</f>
        <v>-18.283618745394051</v>
      </c>
      <c r="H43" s="8" t="s">
        <v>90</v>
      </c>
      <c r="I43" s="137">
        <f>MMULT(D8:F8,F43:F45)</f>
        <v>2.8280748163263425E-2</v>
      </c>
      <c r="J43" s="138">
        <f>MMULT(D8:F8,G43:G45)</f>
        <v>6.8941226576529679E-2</v>
      </c>
      <c r="K43" s="101"/>
      <c r="L43" s="103"/>
      <c r="M43" s="104"/>
    </row>
    <row r="44" spans="1:16" x14ac:dyDescent="0.25">
      <c r="A44" s="66"/>
      <c r="E44" s="95" t="s">
        <v>87</v>
      </c>
      <c r="F44" s="98">
        <f>I39-I9</f>
        <v>-0.26836462132632732</v>
      </c>
      <c r="G44" s="96">
        <f>J39-I9</f>
        <v>-0.34188675973564386</v>
      </c>
      <c r="H44" s="8" t="s">
        <v>91</v>
      </c>
      <c r="I44" s="137">
        <f>MMULT(D9:F9,F43:F45)</f>
        <v>-22.479218759193898</v>
      </c>
      <c r="J44" s="138">
        <f>MMULT(D9:F9,G43:G45)</f>
        <v>-25.484598761130663</v>
      </c>
      <c r="K44" s="101"/>
      <c r="L44" s="103"/>
      <c r="M44" s="104"/>
    </row>
    <row r="45" spans="1:16" x14ac:dyDescent="0.25">
      <c r="A45" s="66"/>
      <c r="E45" s="95" t="s">
        <v>88</v>
      </c>
      <c r="F45" s="99">
        <f>I40-I10</f>
        <v>-15.663222448900342</v>
      </c>
      <c r="G45" s="97">
        <f>J40-I10</f>
        <v>-17.749983842018992</v>
      </c>
      <c r="H45" s="8" t="s">
        <v>92</v>
      </c>
      <c r="I45" s="139">
        <f>MMULT(D10:F10,F43:F45)</f>
        <v>1.0344620369336255E-2</v>
      </c>
      <c r="J45" s="140">
        <f>MMULT(D10:F10,G43:G45)</f>
        <v>-6.8322655987707037E-4</v>
      </c>
      <c r="K45" s="101"/>
      <c r="L45" s="103"/>
      <c r="M45" s="104"/>
    </row>
    <row r="46" spans="1:16" x14ac:dyDescent="0.25">
      <c r="A46" s="72" t="s">
        <v>93</v>
      </c>
    </row>
    <row r="47" spans="1:16" x14ac:dyDescent="0.25">
      <c r="B47" s="12" t="s">
        <v>56</v>
      </c>
      <c r="C47" s="12"/>
      <c r="D47" s="145" t="s">
        <v>38</v>
      </c>
      <c r="E47" s="141"/>
      <c r="F47" s="142"/>
      <c r="G47" s="145" t="s">
        <v>42</v>
      </c>
      <c r="H47" s="141"/>
      <c r="I47" s="141"/>
      <c r="J47" s="142"/>
      <c r="K47" s="145" t="s">
        <v>47</v>
      </c>
      <c r="L47" s="141"/>
      <c r="M47" s="142"/>
      <c r="N47" s="141" t="s">
        <v>48</v>
      </c>
      <c r="O47" s="141"/>
      <c r="P47" s="142"/>
    </row>
    <row r="48" spans="1:16" x14ac:dyDescent="0.25">
      <c r="B48" s="12"/>
      <c r="C48" s="12"/>
      <c r="D48" s="9" t="s">
        <v>39</v>
      </c>
      <c r="E48" s="8" t="s">
        <v>40</v>
      </c>
      <c r="F48" s="34" t="s">
        <v>41</v>
      </c>
      <c r="G48" s="9" t="s">
        <v>43</v>
      </c>
      <c r="H48" s="8" t="s">
        <v>44</v>
      </c>
      <c r="I48" s="8" t="s">
        <v>45</v>
      </c>
      <c r="J48" s="34" t="s">
        <v>46</v>
      </c>
      <c r="K48" s="9" t="s">
        <v>51</v>
      </c>
      <c r="L48" s="35" t="s">
        <v>40</v>
      </c>
      <c r="M48" s="34" t="s">
        <v>52</v>
      </c>
      <c r="N48" s="8" t="s">
        <v>53</v>
      </c>
      <c r="O48" s="35" t="s">
        <v>54</v>
      </c>
      <c r="P48" s="34" t="s">
        <v>55</v>
      </c>
    </row>
    <row r="49" spans="2:16" x14ac:dyDescent="0.25">
      <c r="B49" s="5" t="s">
        <v>37</v>
      </c>
      <c r="C49" s="6" t="s">
        <v>49</v>
      </c>
      <c r="D49" s="5">
        <v>45688.9303</v>
      </c>
      <c r="E49" s="6">
        <v>12501.795400000001</v>
      </c>
      <c r="F49" s="4">
        <v>373.27</v>
      </c>
      <c r="G49" s="5">
        <v>362442.15495</v>
      </c>
      <c r="H49" s="6">
        <v>1371821.83513</v>
      </c>
      <c r="I49" s="6">
        <v>414.25200000000001</v>
      </c>
      <c r="J49" s="4">
        <v>40.981999999999999</v>
      </c>
      <c r="K49" s="36">
        <v>-3777350.0055811661</v>
      </c>
      <c r="L49" s="37">
        <v>3484897.9731234838</v>
      </c>
      <c r="M49" s="38">
        <v>3765300.2863911246</v>
      </c>
      <c r="N49" s="39">
        <v>0.26517115000000002</v>
      </c>
      <c r="O49" s="39">
        <v>-19.37643559</v>
      </c>
      <c r="P49" s="40">
        <v>0</v>
      </c>
    </row>
    <row r="50" spans="2:16" x14ac:dyDescent="0.25">
      <c r="B50" s="17"/>
      <c r="C50" s="18" t="s">
        <v>36</v>
      </c>
      <c r="D50" s="17">
        <v>45688.9303</v>
      </c>
      <c r="E50" s="18">
        <v>12501.795400000001</v>
      </c>
      <c r="F50" s="16">
        <v>371.99899999999997</v>
      </c>
      <c r="G50" s="17">
        <v>362442.15495</v>
      </c>
      <c r="H50" s="18">
        <v>1371821.83513</v>
      </c>
      <c r="I50" s="18">
        <v>412.98099999999999</v>
      </c>
      <c r="J50" s="16">
        <v>40.981999999999999</v>
      </c>
      <c r="K50" s="41">
        <v>-3777349.2540000002</v>
      </c>
      <c r="L50" s="42">
        <v>3484897.2799999998</v>
      </c>
      <c r="M50" s="43">
        <v>3765299.5320000001</v>
      </c>
      <c r="N50" s="44">
        <v>0.26089171838331549</v>
      </c>
      <c r="O50" s="44">
        <v>-19.371931043945416</v>
      </c>
      <c r="P50" s="45">
        <v>-1.2705753725536937</v>
      </c>
    </row>
    <row r="51" spans="2:16" x14ac:dyDescent="0.25">
      <c r="B51" s="5" t="s">
        <v>50</v>
      </c>
      <c r="C51" s="46" t="s">
        <v>58</v>
      </c>
      <c r="D51" s="47">
        <v>45686.259700000002</v>
      </c>
      <c r="E51" s="48">
        <v>12503.352500000001</v>
      </c>
      <c r="F51" s="49">
        <f>I51-J51</f>
        <v>373.28099999999995</v>
      </c>
      <c r="G51" s="50">
        <v>362442.06822999998</v>
      </c>
      <c r="H51" s="51">
        <v>1371821.89748</v>
      </c>
      <c r="I51" s="52">
        <v>414.26299999999998</v>
      </c>
      <c r="J51" s="49">
        <v>40.981999999999999</v>
      </c>
      <c r="K51" s="53">
        <v>-3777352.2320108251</v>
      </c>
      <c r="L51" s="52">
        <v>3484897.91338835</v>
      </c>
      <c r="M51" s="49">
        <v>3765298.1417711279</v>
      </c>
      <c r="N51" s="127">
        <v>0.29542465751642299</v>
      </c>
      <c r="O51" s="127">
        <v>-22.468204819224901</v>
      </c>
      <c r="P51" s="128">
        <v>0</v>
      </c>
    </row>
    <row r="52" spans="2:16" x14ac:dyDescent="0.25">
      <c r="B52" s="17">
        <v>1278</v>
      </c>
      <c r="C52" s="54" t="s">
        <v>57</v>
      </c>
      <c r="D52" s="55">
        <f>D51</f>
        <v>45686.259700000002</v>
      </c>
      <c r="E52" s="56">
        <f>E51</f>
        <v>12503.352500000001</v>
      </c>
      <c r="F52" s="57">
        <f>F51-D62</f>
        <v>373.28099999999995</v>
      </c>
      <c r="G52" s="58">
        <v>362442.06822999998</v>
      </c>
      <c r="H52" s="59">
        <v>1371821.89748</v>
      </c>
      <c r="I52" s="60">
        <v>412.98500000000001</v>
      </c>
      <c r="J52" s="57">
        <v>40.981999999999999</v>
      </c>
      <c r="K52" s="61">
        <v>-3777351.4759999998</v>
      </c>
      <c r="L52" s="60">
        <v>3484897.216</v>
      </c>
      <c r="M52" s="57">
        <v>3765297.3829999999</v>
      </c>
      <c r="N52" s="62">
        <v>0.29129674665565997</v>
      </c>
      <c r="O52" s="62">
        <v>-22.463629536023809</v>
      </c>
      <c r="P52" s="63">
        <v>-1.2781230498818612</v>
      </c>
    </row>
    <row r="53" spans="2:16" x14ac:dyDescent="0.25">
      <c r="B53" s="5" t="s">
        <v>60</v>
      </c>
      <c r="C53" s="46" t="s">
        <v>14</v>
      </c>
      <c r="D53" s="47">
        <v>45683.5942</v>
      </c>
      <c r="E53" s="48">
        <v>12504.761699999999</v>
      </c>
      <c r="F53" s="49">
        <f>I53-J53</f>
        <v>373.29200000000003</v>
      </c>
      <c r="G53" s="50">
        <v>362441.98168000003</v>
      </c>
      <c r="H53" s="51">
        <v>1371821.95389</v>
      </c>
      <c r="I53" s="52">
        <v>414.274</v>
      </c>
      <c r="J53" s="49">
        <v>40.981999999999999</v>
      </c>
      <c r="K53" s="53">
        <v>-3777354.3553132401</v>
      </c>
      <c r="L53" s="52">
        <v>3484897.9601818947</v>
      </c>
      <c r="M53" s="49">
        <v>3765296.0008368064</v>
      </c>
      <c r="N53" s="129">
        <v>0.199309925908015</v>
      </c>
      <c r="O53" s="129">
        <v>-25.482332306492101</v>
      </c>
      <c r="P53" s="130">
        <v>0</v>
      </c>
    </row>
    <row r="54" spans="2:16" x14ac:dyDescent="0.25">
      <c r="B54" s="17">
        <v>1288</v>
      </c>
      <c r="C54" s="54" t="s">
        <v>59</v>
      </c>
      <c r="D54" s="55">
        <f>D53</f>
        <v>45683.5942</v>
      </c>
      <c r="E54" s="56">
        <f>E53</f>
        <v>12504.761699999999</v>
      </c>
      <c r="F54" s="57">
        <f>F53-D63</f>
        <v>373.29200000000003</v>
      </c>
      <c r="G54" s="58">
        <v>362441.98168000003</v>
      </c>
      <c r="H54" s="59">
        <v>1371821.95389</v>
      </c>
      <c r="I54" s="60">
        <v>412.98599999999999</v>
      </c>
      <c r="J54" s="57">
        <v>40.981999999999999</v>
      </c>
      <c r="K54" s="61">
        <v>-3777353.594</v>
      </c>
      <c r="L54" s="60">
        <v>3484897.2570000002</v>
      </c>
      <c r="M54" s="57">
        <v>3765295.236</v>
      </c>
      <c r="N54" s="62">
        <v>0.19561038745958825</v>
      </c>
      <c r="O54" s="62">
        <v>-25.478253903736427</v>
      </c>
      <c r="P54" s="63">
        <v>-1.2880247072679385</v>
      </c>
    </row>
  </sheetData>
  <mergeCells count="7">
    <mergeCell ref="N47:P47"/>
    <mergeCell ref="E13:F13"/>
    <mergeCell ref="J13:K13"/>
    <mergeCell ref="L13:M13"/>
    <mergeCell ref="D47:F47"/>
    <mergeCell ref="G47:J47"/>
    <mergeCell ref="K47:M47"/>
  </mergeCells>
  <phoneticPr fontId="2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開店前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somiya</cp:lastModifiedBy>
  <cp:lastPrinted>2018-06-04T06:42:29Z</cp:lastPrinted>
  <dcterms:created xsi:type="dcterms:W3CDTF">2018-05-25T05:46:34Z</dcterms:created>
  <dcterms:modified xsi:type="dcterms:W3CDTF">2018-10-17T15:25:03Z</dcterms:modified>
</cp:coreProperties>
</file>