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101"/>
  <workbookPr showInkAnnotation="0"/>
  <mc:AlternateContent xmlns:mc="http://schemas.openxmlformats.org/markup-compatibility/2006">
    <mc:Choice Requires="x15">
      <x15ac:absPath xmlns:x15ac="http://schemas.microsoft.com/office/spreadsheetml/2010/11/ac" url="/Users/shinkirii/Desktop/oplev_cal_feb15/"/>
    </mc:Choice>
  </mc:AlternateContent>
  <bookViews>
    <workbookView xWindow="100" yWindow="460" windowWidth="28720" windowHeight="17540" tabRatio="500"/>
  </bookViews>
  <sheets>
    <sheet name="pit" sheetId="1" r:id="rId1"/>
    <sheet name="yaw" sheetId="2" r:id="rId2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1" l="1"/>
  <c r="M8" i="1"/>
  <c r="I13" i="2"/>
  <c r="I13" i="1"/>
  <c r="J13" i="1"/>
  <c r="H4" i="1"/>
  <c r="H3" i="1"/>
  <c r="L6" i="1"/>
  <c r="M6" i="1"/>
  <c r="L3" i="1"/>
  <c r="M3" i="1"/>
  <c r="L4" i="1"/>
  <c r="M4" i="1"/>
  <c r="L5" i="1"/>
  <c r="M5" i="1"/>
  <c r="J13" i="2"/>
  <c r="H4" i="2"/>
  <c r="H3" i="2"/>
  <c r="J3" i="2"/>
  <c r="M8" i="2"/>
  <c r="M6" i="2"/>
  <c r="M4" i="2"/>
  <c r="M5" i="2"/>
  <c r="M3" i="2"/>
  <c r="L4" i="2"/>
  <c r="L5" i="2"/>
  <c r="L6" i="2"/>
  <c r="L3" i="2"/>
  <c r="G3" i="2"/>
  <c r="E3" i="2"/>
  <c r="E4" i="2"/>
  <c r="E5" i="2"/>
  <c r="E6" i="2"/>
  <c r="E8" i="2"/>
  <c r="A8" i="2"/>
  <c r="G4" i="1"/>
  <c r="E3" i="1"/>
  <c r="A8" i="1"/>
  <c r="G3" i="1"/>
  <c r="D3" i="1"/>
  <c r="D3" i="2"/>
  <c r="D4" i="1"/>
  <c r="D5" i="1"/>
  <c r="D6" i="1"/>
  <c r="D8" i="1"/>
  <c r="B8" i="1"/>
  <c r="E4" i="1"/>
  <c r="E5" i="1"/>
  <c r="E6" i="1"/>
  <c r="E8" i="1"/>
  <c r="B8" i="2"/>
  <c r="D4" i="2"/>
  <c r="D5" i="2"/>
  <c r="D6" i="2"/>
  <c r="D8" i="2"/>
  <c r="G4" i="2"/>
</calcChain>
</file>

<file path=xl/sharedStrings.xml><?xml version="1.0" encoding="utf-8"?>
<sst xmlns="http://schemas.openxmlformats.org/spreadsheetml/2006/main" count="30" uniqueCount="16">
  <si>
    <t>pit</t>
    <phoneticPr fontId="1"/>
  </si>
  <si>
    <t>xy</t>
    <phoneticPr fontId="1"/>
  </si>
  <si>
    <t>x^2</t>
    <phoneticPr fontId="1"/>
  </si>
  <si>
    <t>yaw</t>
    <phoneticPr fontId="1"/>
  </si>
  <si>
    <t>tilt</t>
    <phoneticPr fontId="1"/>
  </si>
  <si>
    <t>intercept</t>
    <phoneticPr fontId="1"/>
  </si>
  <si>
    <t>valu</t>
    <phoneticPr fontId="1"/>
  </si>
  <si>
    <t>error</t>
    <phoneticPr fontId="1"/>
  </si>
  <si>
    <t>Caliblation fuctor</t>
    <phoneticPr fontId="1"/>
  </si>
  <si>
    <t>error</t>
    <phoneticPr fontId="1"/>
  </si>
  <si>
    <t>residual</t>
    <phoneticPr fontId="1"/>
  </si>
  <si>
    <t>error of QPD's position</t>
    <phoneticPr fontId="1"/>
  </si>
  <si>
    <t>square of residual</t>
    <phoneticPr fontId="1"/>
  </si>
  <si>
    <t>sum of square of residual</t>
    <phoneticPr fontId="1"/>
  </si>
  <si>
    <t>x : count[cts]</t>
    <phoneticPr fontId="1"/>
  </si>
  <si>
    <t>y : QPD's position[mm]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</si>
</sst>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">
    <xf numFmtId="0" fontId="0" fillId="0" borderId="0" xfId="0"/>
  </cellXfs>
  <cellStyles count="5">
    <cellStyle name="ハイパーリンク" xfId="1" builtinId="8" hidden="1"/>
    <cellStyle name="ハイパーリンク" xfId="3" builtinId="8" hidden="1"/>
    <cellStyle name="標準" xfId="0" builtinId="0"/>
    <cellStyle name="表示済みのハイパーリンク" xfId="2" builtinId="9" hidden="1"/>
    <cellStyle name="表示済みのハイパーリンク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Plot QPD's position of count(Pit)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1600" baseline="0"/>
                      <a:t>y = 0.3156x + 7.3315</a:t>
                    </a:r>
                    <a:endParaRPr lang="en-US" altLang="ja-JP" sz="16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pit!$A$3:$A$6</c:f>
              <c:numCache>
                <c:formatCode>General</c:formatCode>
                <c:ptCount val="4"/>
                <c:pt idx="0">
                  <c:v>0.0446</c:v>
                </c:pt>
                <c:pt idx="1">
                  <c:v>0.176</c:v>
                </c:pt>
                <c:pt idx="2">
                  <c:v>0.248</c:v>
                </c:pt>
                <c:pt idx="3">
                  <c:v>0.463</c:v>
                </c:pt>
              </c:numCache>
            </c:numRef>
          </c:xVal>
          <c:yVal>
            <c:numRef>
              <c:f>pit!$B$3:$B$6</c:f>
              <c:numCache>
                <c:formatCode>General</c:formatCode>
                <c:ptCount val="4"/>
                <c:pt idx="0">
                  <c:v>7.34</c:v>
                </c:pt>
                <c:pt idx="1">
                  <c:v>7.38</c:v>
                </c:pt>
                <c:pt idx="2">
                  <c:v>7.43</c:v>
                </c:pt>
                <c:pt idx="3">
                  <c:v>7.47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4363088"/>
        <c:axId val="-2144356704"/>
      </c:scatterChart>
      <c:valAx>
        <c:axId val="-214436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Count(cts)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2144356704"/>
        <c:crosses val="autoZero"/>
        <c:crossBetween val="midCat"/>
      </c:valAx>
      <c:valAx>
        <c:axId val="-214435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QPD's</a:t>
                </a:r>
                <a:r>
                  <a:rPr lang="en-US" altLang="ja-JP" baseline="0"/>
                  <a:t> position(mm)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2144363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Plot QPD's position of count(Yaw)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yaw!$A$3:$A$6</c:f>
              <c:numCache>
                <c:formatCode>General</c:formatCode>
                <c:ptCount val="4"/>
                <c:pt idx="0">
                  <c:v>-0.0218</c:v>
                </c:pt>
                <c:pt idx="1">
                  <c:v>-0.206</c:v>
                </c:pt>
                <c:pt idx="2">
                  <c:v>-0.457</c:v>
                </c:pt>
                <c:pt idx="3">
                  <c:v>-0.702</c:v>
                </c:pt>
              </c:numCache>
            </c:numRef>
          </c:xVal>
          <c:yVal>
            <c:numRef>
              <c:f>yaw!$B$3:$B$6</c:f>
              <c:numCache>
                <c:formatCode>General</c:formatCode>
                <c:ptCount val="4"/>
                <c:pt idx="0">
                  <c:v>6.64</c:v>
                </c:pt>
                <c:pt idx="1">
                  <c:v>6.68</c:v>
                </c:pt>
                <c:pt idx="2">
                  <c:v>6.74</c:v>
                </c:pt>
                <c:pt idx="3">
                  <c:v>6.81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1760832"/>
        <c:axId val="-2141754592"/>
      </c:scatterChart>
      <c:valAx>
        <c:axId val="-2141760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Count(cts)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2141754592"/>
        <c:crosses val="autoZero"/>
        <c:crossBetween val="midCat"/>
      </c:valAx>
      <c:valAx>
        <c:axId val="-214175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QPD's</a:t>
                </a:r>
                <a:r>
                  <a:rPr lang="en-US" altLang="ja-JP" baseline="0"/>
                  <a:t> position(mm)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2141760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868376</xdr:colOff>
      <xdr:row>10</xdr:row>
      <xdr:rowOff>82930</xdr:rowOff>
    </xdr:from>
    <xdr:to>
      <xdr:col>7</xdr:col>
      <xdr:colOff>625230</xdr:colOff>
      <xdr:row>32</xdr:row>
      <xdr:rowOff>130256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482600</xdr:colOff>
      <xdr:row>13</xdr:row>
      <xdr:rowOff>139700</xdr:rowOff>
    </xdr:from>
    <xdr:to>
      <xdr:col>7</xdr:col>
      <xdr:colOff>520700</xdr:colOff>
      <xdr:row>37</xdr:row>
      <xdr:rowOff>114300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zoomScale="117" workbookViewId="0">
      <selection activeCell="J19" sqref="J19"/>
    </sheetView>
  </sheetViews>
  <sheetFormatPr baseColWidth="12" defaultRowHeight="15" x14ac:dyDescent="0.15"/>
  <sheetData>
    <row r="1" spans="1:13" x14ac:dyDescent="0.15">
      <c r="A1" t="s">
        <v>0</v>
      </c>
    </row>
    <row r="2" spans="1:13" x14ac:dyDescent="0.15">
      <c r="A2" t="s">
        <v>14</v>
      </c>
      <c r="B2" t="s">
        <v>15</v>
      </c>
      <c r="D2" t="s">
        <v>1</v>
      </c>
      <c r="E2" t="s">
        <v>2</v>
      </c>
      <c r="G2" t="s">
        <v>6</v>
      </c>
      <c r="H2" t="s">
        <v>7</v>
      </c>
      <c r="J2" t="s">
        <v>11</v>
      </c>
      <c r="L2" t="s">
        <v>10</v>
      </c>
      <c r="M2" t="s">
        <v>12</v>
      </c>
    </row>
    <row r="3" spans="1:13" x14ac:dyDescent="0.15">
      <c r="A3">
        <v>4.4600000000000001E-2</v>
      </c>
      <c r="B3">
        <v>7.34</v>
      </c>
      <c r="D3">
        <f>A3*B3</f>
        <v>0.32736399999999999</v>
      </c>
      <c r="E3">
        <f>POWER(A3,2)</f>
        <v>1.9891600000000002E-3</v>
      </c>
      <c r="F3" t="s">
        <v>4</v>
      </c>
      <c r="G3">
        <f>(4*D8-A8*B8)/(4*E8-POWER(A8,2))</f>
        <v>0.31562498231168012</v>
      </c>
      <c r="H3">
        <f>SQRT(4/(4*E8-POWER(A8,2)))*J3</f>
        <v>5.4619359460752456E-2</v>
      </c>
      <c r="J3">
        <f>SQRT(M8/2)</f>
        <v>1.6555029641933148E-2</v>
      </c>
      <c r="L3">
        <f>$G$3*A3+$G$4-B3</f>
        <v>5.5678158307097547E-3</v>
      </c>
      <c r="M3">
        <f>L3^2</f>
        <v>3.1000573124702158E-5</v>
      </c>
    </row>
    <row r="4" spans="1:13" x14ac:dyDescent="0.15">
      <c r="A4">
        <v>0.17599999999999999</v>
      </c>
      <c r="B4">
        <v>7.38</v>
      </c>
      <c r="D4">
        <f>A4*B4</f>
        <v>1.2988799999999998</v>
      </c>
      <c r="E4">
        <f>POWER(A4,2)</f>
        <v>3.0975999999999997E-2</v>
      </c>
      <c r="F4" t="s">
        <v>5</v>
      </c>
      <c r="G4">
        <f>(E8*B8-D8*A8)/(4*E8-POWER(A8,2))</f>
        <v>7.3314909416196086</v>
      </c>
      <c r="H4">
        <f>SQRT(E8/(4*E8-POWER(A8,2)))*J3</f>
        <v>1.5176865495620142E-2</v>
      </c>
      <c r="L4">
        <f t="shared" ref="L4:L6" si="0">$G$3*A4+$G$4-B4</f>
        <v>7.0409385064644781E-3</v>
      </c>
      <c r="M4">
        <f t="shared" ref="M4:M5" si="1">L4^2</f>
        <v>4.9574815051814238E-5</v>
      </c>
    </row>
    <row r="5" spans="1:13" x14ac:dyDescent="0.15">
      <c r="A5">
        <v>0.248</v>
      </c>
      <c r="B5">
        <v>7.43</v>
      </c>
      <c r="D5">
        <f>A5*B5</f>
        <v>1.8426399999999998</v>
      </c>
      <c r="E5">
        <f>POWER(A5,2)</f>
        <v>6.1503999999999996E-2</v>
      </c>
      <c r="L5">
        <f t="shared" si="0"/>
        <v>-2.0234062767094052E-2</v>
      </c>
      <c r="M5">
        <f t="shared" si="1"/>
        <v>4.0941729606270178E-4</v>
      </c>
    </row>
    <row r="6" spans="1:13" x14ac:dyDescent="0.15">
      <c r="A6">
        <v>0.46300000000000002</v>
      </c>
      <c r="B6">
        <v>7.47</v>
      </c>
      <c r="D6">
        <f>A6*B6</f>
        <v>3.4586100000000002</v>
      </c>
      <c r="E6">
        <f>POWER(A6,2)</f>
        <v>0.21436900000000003</v>
      </c>
      <c r="L6">
        <f>$G$3*A6+$G$4-B6</f>
        <v>7.6253084299162666E-3</v>
      </c>
      <c r="M6">
        <f>L6^2</f>
        <v>5.8145328651352077E-5</v>
      </c>
    </row>
    <row r="8" spans="1:13" x14ac:dyDescent="0.15">
      <c r="A8">
        <f>SUM(A3:A6)</f>
        <v>0.93159999999999998</v>
      </c>
      <c r="B8">
        <f>SUM(B3:B6)</f>
        <v>29.619999999999997</v>
      </c>
      <c r="D8">
        <f>SUM(D3:D6)</f>
        <v>6.9274939999999994</v>
      </c>
      <c r="E8">
        <f>SUM(E3:E6)</f>
        <v>0.30883816000000003</v>
      </c>
      <c r="L8" t="s">
        <v>13</v>
      </c>
      <c r="M8">
        <f>SUM(M3:M6)</f>
        <v>5.4813801289057033E-4</v>
      </c>
    </row>
    <row r="12" spans="1:13" x14ac:dyDescent="0.15">
      <c r="I12" t="s">
        <v>8</v>
      </c>
      <c r="J12" t="s">
        <v>9</v>
      </c>
    </row>
    <row r="13" spans="1:13" x14ac:dyDescent="0.15">
      <c r="I13">
        <f>G3*1000/1.9</f>
        <v>166.11841174298954</v>
      </c>
      <c r="J13">
        <f>H3*1000/1.9</f>
        <v>28.747031295132874</v>
      </c>
    </row>
  </sheetData>
  <phoneticPr fontId="1"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I12" sqref="I12:J12"/>
    </sheetView>
  </sheetViews>
  <sheetFormatPr baseColWidth="12" defaultRowHeight="15" x14ac:dyDescent="0.15"/>
  <sheetData>
    <row r="1" spans="1:13" x14ac:dyDescent="0.15">
      <c r="A1" t="s">
        <v>3</v>
      </c>
    </row>
    <row r="2" spans="1:13" x14ac:dyDescent="0.15">
      <c r="A2" t="s">
        <v>14</v>
      </c>
      <c r="B2" t="s">
        <v>15</v>
      </c>
      <c r="D2" t="s">
        <v>1</v>
      </c>
      <c r="E2" t="s">
        <v>2</v>
      </c>
      <c r="G2" t="s">
        <v>6</v>
      </c>
      <c r="H2" t="s">
        <v>7</v>
      </c>
      <c r="J2" t="s">
        <v>11</v>
      </c>
      <c r="L2" t="s">
        <v>10</v>
      </c>
      <c r="M2" t="s">
        <v>12</v>
      </c>
    </row>
    <row r="3" spans="1:13" x14ac:dyDescent="0.15">
      <c r="A3">
        <v>-2.18E-2</v>
      </c>
      <c r="B3">
        <v>6.64</v>
      </c>
      <c r="D3">
        <f>A3*B3</f>
        <v>-0.14475199999999999</v>
      </c>
      <c r="E3">
        <f>POWER(A3,2)</f>
        <v>4.7523999999999998E-4</v>
      </c>
      <c r="F3" t="s">
        <v>4</v>
      </c>
      <c r="G3">
        <f>(4*D8-A8*B8)/(4*E8-POWER(A8,2))</f>
        <v>-0.2494799452291333</v>
      </c>
      <c r="H3">
        <f>SQRT(4/(4*E8-POWER(A8,2)))*J3</f>
        <v>1.0528120459529994E-2</v>
      </c>
      <c r="J3">
        <f>SQRT(M8/2)</f>
        <v>5.4069938083502684E-3</v>
      </c>
      <c r="L3">
        <f>$G$3*A3+$G$4-B3</f>
        <v>-3.5560342049461013E-3</v>
      </c>
      <c r="M3">
        <f>L3^2</f>
        <v>1.264537926674665E-5</v>
      </c>
    </row>
    <row r="4" spans="1:13" x14ac:dyDescent="0.15">
      <c r="A4">
        <v>-0.20599999999999999</v>
      </c>
      <c r="B4">
        <v>6.68</v>
      </c>
      <c r="D4">
        <f>A4*B4</f>
        <v>-1.37608</v>
      </c>
      <c r="E4">
        <f>POWER(A4,2)</f>
        <v>4.2435999999999995E-2</v>
      </c>
      <c r="F4" t="s">
        <v>5</v>
      </c>
      <c r="G4">
        <f>(E8*B8-D8*A8)/(4*E8-POWER(A8,2))</f>
        <v>6.6310053029890588</v>
      </c>
      <c r="H4">
        <f>SQRT(E8/(4*E8-POWER(A8,2)))*J3</f>
        <v>4.5422594458030098E-3</v>
      </c>
      <c r="L4">
        <f t="shared" ref="L4:L6" si="0">$G$3*A4+$G$4-B4</f>
        <v>2.3981717062602215E-3</v>
      </c>
      <c r="M4">
        <f t="shared" ref="M4:M6" si="1">L4^2</f>
        <v>5.751227532707062E-6</v>
      </c>
    </row>
    <row r="5" spans="1:13" x14ac:dyDescent="0.15">
      <c r="A5">
        <v>-0.45700000000000002</v>
      </c>
      <c r="B5">
        <v>6.74</v>
      </c>
      <c r="D5">
        <f>A5*B5</f>
        <v>-3.0801800000000004</v>
      </c>
      <c r="E5">
        <f>POWER(A5,2)</f>
        <v>0.20884900000000001</v>
      </c>
      <c r="L5">
        <f t="shared" si="0"/>
        <v>5.0176379587725251E-3</v>
      </c>
      <c r="M5">
        <f t="shared" si="1"/>
        <v>2.5176690685314911E-5</v>
      </c>
    </row>
    <row r="6" spans="1:13" x14ac:dyDescent="0.15">
      <c r="A6">
        <v>-0.70199999999999996</v>
      </c>
      <c r="B6">
        <v>6.81</v>
      </c>
      <c r="D6">
        <f>A6*B6</f>
        <v>-4.7806199999999999</v>
      </c>
      <c r="E6">
        <f>POWER(A6,2)</f>
        <v>0.49280399999999996</v>
      </c>
      <c r="L6">
        <f t="shared" si="0"/>
        <v>-3.8597754600893097E-3</v>
      </c>
      <c r="M6">
        <f>L6^2</f>
        <v>1.4897866602307643E-5</v>
      </c>
    </row>
    <row r="8" spans="1:13" x14ac:dyDescent="0.15">
      <c r="A8">
        <f>SUM(A3:A6)</f>
        <v>-1.3868</v>
      </c>
      <c r="B8">
        <f>SUM(B3:B6)</f>
        <v>26.87</v>
      </c>
      <c r="D8">
        <f>SUM(D3:D6)</f>
        <v>-9.3816319999999997</v>
      </c>
      <c r="E8">
        <f>SUM(E3:E6)</f>
        <v>0.74456423999999999</v>
      </c>
      <c r="L8" t="s">
        <v>13</v>
      </c>
      <c r="M8">
        <f>SUM(M3:M6)</f>
        <v>5.8471164087076273E-5</v>
      </c>
    </row>
    <row r="12" spans="1:13" x14ac:dyDescent="0.15">
      <c r="I12" t="s">
        <v>8</v>
      </c>
      <c r="J12" t="s">
        <v>9</v>
      </c>
    </row>
    <row r="13" spans="1:13" x14ac:dyDescent="0.15">
      <c r="I13">
        <f>G3*1000/1.9</f>
        <v>-131.30523433112279</v>
      </c>
      <c r="J13">
        <f>H3*1000/1.9</f>
        <v>5.5411160313315762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pit</vt:lpstr>
      <vt:lpstr>yaw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dcterms:created xsi:type="dcterms:W3CDTF">2017-02-15T06:58:13Z</dcterms:created>
  <dcterms:modified xsi:type="dcterms:W3CDTF">2017-03-01T10:12:28Z</dcterms:modified>
</cp:coreProperties>
</file>