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500" yWindow="-80" windowWidth="20560" windowHeight="13340" tabRatio="500" activeTab="1"/>
  </bookViews>
  <sheets>
    <sheet name="PUの長さ" sheetId="2" r:id="rId1"/>
    <sheet name="XY軸PU=1.84" sheetId="5" r:id="rId2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3" i="2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G5"/>
  <c r="F5"/>
  <c r="E5"/>
  <c r="D5"/>
  <c r="C5"/>
  <c r="B5"/>
  <c r="G4"/>
  <c r="F4"/>
  <c r="E4"/>
  <c r="D4"/>
  <c r="C4"/>
  <c r="B4"/>
  <c r="G3"/>
  <c r="F3"/>
  <c r="E3"/>
  <c r="D3"/>
  <c r="C3"/>
  <c r="B3"/>
  <c r="G2"/>
  <c r="F2"/>
  <c r="E2"/>
  <c r="D2"/>
  <c r="C2"/>
  <c r="B2"/>
  <c r="D190" i="5"/>
  <c r="C190"/>
  <c r="B190"/>
  <c r="D189"/>
  <c r="C189"/>
  <c r="B189"/>
  <c r="D188"/>
  <c r="C188"/>
  <c r="B188"/>
  <c r="D187"/>
  <c r="C187"/>
  <c r="G186"/>
  <c r="C186"/>
  <c r="G185"/>
  <c r="P181"/>
  <c r="O181"/>
  <c r="G181"/>
  <c r="F181"/>
  <c r="M180"/>
  <c r="D180"/>
  <c r="N179"/>
  <c r="E179"/>
  <c r="N177"/>
  <c r="E177"/>
  <c r="N175"/>
  <c r="E175"/>
  <c r="Q174"/>
  <c r="P174"/>
  <c r="O174"/>
  <c r="H174"/>
  <c r="G174"/>
  <c r="F174"/>
  <c r="M173"/>
  <c r="D173"/>
  <c r="N172"/>
  <c r="E172"/>
  <c r="N170"/>
  <c r="E170"/>
  <c r="N168"/>
  <c r="E168"/>
  <c r="N166"/>
  <c r="E166"/>
  <c r="N164"/>
  <c r="E164"/>
  <c r="N162"/>
  <c r="E162"/>
  <c r="N160"/>
  <c r="E160"/>
  <c r="N158"/>
  <c r="E158"/>
  <c r="N156"/>
  <c r="E156"/>
  <c r="N154"/>
  <c r="E154"/>
  <c r="N152"/>
  <c r="E152"/>
  <c r="N150"/>
  <c r="E150"/>
  <c r="N148"/>
  <c r="E148"/>
  <c r="N146"/>
  <c r="E146"/>
  <c r="N144"/>
  <c r="E144"/>
  <c r="N142"/>
  <c r="E142"/>
  <c r="N140"/>
  <c r="E140"/>
  <c r="N138"/>
  <c r="E138"/>
  <c r="N136"/>
  <c r="E136"/>
  <c r="N134"/>
  <c r="E134"/>
  <c r="N132"/>
  <c r="E132"/>
  <c r="N130"/>
  <c r="E130"/>
  <c r="N128"/>
  <c r="E128"/>
  <c r="N126"/>
  <c r="E126"/>
  <c r="N124"/>
  <c r="E124"/>
  <c r="N122"/>
  <c r="E122"/>
  <c r="N120"/>
  <c r="E120"/>
  <c r="N118"/>
  <c r="E118"/>
  <c r="N116"/>
  <c r="E116"/>
  <c r="N114"/>
  <c r="E114"/>
  <c r="N112"/>
  <c r="E112"/>
  <c r="N110"/>
  <c r="E110"/>
  <c r="N108"/>
  <c r="E108"/>
  <c r="N106"/>
  <c r="E106"/>
  <c r="N104"/>
  <c r="E104"/>
  <c r="N102"/>
  <c r="E102"/>
  <c r="N100"/>
  <c r="E100"/>
  <c r="N98"/>
  <c r="E98"/>
  <c r="N96"/>
  <c r="E96"/>
  <c r="N94"/>
  <c r="E94"/>
  <c r="N92"/>
  <c r="E92"/>
  <c r="N90"/>
  <c r="E90"/>
  <c r="N88"/>
  <c r="E88"/>
  <c r="N86"/>
  <c r="E86"/>
  <c r="N84"/>
  <c r="E84"/>
  <c r="N82"/>
  <c r="E82"/>
  <c r="N80"/>
  <c r="E80"/>
  <c r="N78"/>
  <c r="E78"/>
  <c r="N76"/>
  <c r="E76"/>
  <c r="N74"/>
  <c r="E74"/>
  <c r="N72"/>
  <c r="E72"/>
  <c r="N70"/>
  <c r="E70"/>
  <c r="N68"/>
  <c r="E68"/>
  <c r="N66"/>
  <c r="E66"/>
  <c r="N64"/>
  <c r="E64"/>
  <c r="N62"/>
  <c r="E62"/>
  <c r="N60"/>
  <c r="E60"/>
  <c r="N58"/>
  <c r="E58"/>
  <c r="N56"/>
  <c r="E56"/>
  <c r="N54"/>
  <c r="E54"/>
  <c r="N52"/>
  <c r="E52"/>
  <c r="Q51"/>
  <c r="P51"/>
  <c r="O51"/>
  <c r="H51"/>
  <c r="G51"/>
  <c r="F51"/>
  <c r="M50"/>
  <c r="D50"/>
  <c r="N49"/>
  <c r="E49"/>
  <c r="N47"/>
  <c r="E47"/>
  <c r="N45"/>
  <c r="E45"/>
  <c r="Q44"/>
  <c r="P44"/>
  <c r="H44"/>
  <c r="G44"/>
  <c r="M43"/>
  <c r="D43"/>
  <c r="N42"/>
  <c r="E42"/>
  <c r="N40"/>
  <c r="E40"/>
  <c r="M39"/>
  <c r="D39"/>
  <c r="N38"/>
  <c r="E38"/>
  <c r="Q37"/>
  <c r="P37"/>
  <c r="H37"/>
  <c r="G37"/>
  <c r="M36"/>
  <c r="D36"/>
  <c r="N35"/>
  <c r="E35"/>
  <c r="N33"/>
  <c r="E33"/>
  <c r="M32"/>
  <c r="D32"/>
  <c r="N31"/>
  <c r="E31"/>
  <c r="Q30"/>
  <c r="P30"/>
  <c r="H30"/>
  <c r="G30"/>
  <c r="M29"/>
  <c r="D29"/>
  <c r="N28"/>
  <c r="E28"/>
  <c r="N26"/>
  <c r="E26"/>
  <c r="Q25"/>
  <c r="P25"/>
  <c r="H25"/>
  <c r="G25"/>
  <c r="M24"/>
  <c r="D24"/>
  <c r="N23"/>
  <c r="E23"/>
  <c r="N21"/>
  <c r="E21"/>
  <c r="N19"/>
  <c r="E19"/>
  <c r="N17"/>
  <c r="E17"/>
  <c r="Q16"/>
  <c r="O16"/>
  <c r="H16"/>
  <c r="F16"/>
  <c r="M15"/>
  <c r="D15"/>
  <c r="N14"/>
  <c r="E14"/>
  <c r="N12"/>
  <c r="E12"/>
  <c r="Q11"/>
  <c r="O11"/>
  <c r="H11"/>
  <c r="F11"/>
  <c r="M10"/>
  <c r="D10"/>
  <c r="N9"/>
  <c r="E9"/>
  <c r="N7"/>
  <c r="E7"/>
  <c r="Q6"/>
  <c r="O6"/>
  <c r="H6"/>
  <c r="F6"/>
  <c r="N5"/>
  <c r="M5"/>
  <c r="E5"/>
  <c r="D5"/>
</calcChain>
</file>

<file path=xl/sharedStrings.xml><?xml version="1.0" encoding="utf-8"?>
<sst xmlns="http://schemas.openxmlformats.org/spreadsheetml/2006/main" count="199" uniqueCount="50">
  <si>
    <t>ETMX chamber</t>
    <phoneticPr fontId="1"/>
  </si>
  <si>
    <t xml:space="preserve">position of chamber center </t>
    <phoneticPr fontId="1"/>
  </si>
  <si>
    <t>ecces lemgth</t>
    <phoneticPr fontId="1"/>
  </si>
  <si>
    <t>GV distance</t>
    <phoneticPr fontId="1"/>
  </si>
  <si>
    <t>(from ITMX c)</t>
    <phoneticPr fontId="1"/>
  </si>
  <si>
    <t>(from BS c)</t>
    <phoneticPr fontId="1"/>
  </si>
  <si>
    <t>X-axis component</t>
    <phoneticPr fontId="1"/>
  </si>
  <si>
    <t>8 tube</t>
    <phoneticPr fontId="1"/>
  </si>
  <si>
    <t>8 tube unit</t>
    <phoneticPr fontId="1"/>
  </si>
  <si>
    <t>pumping unit</t>
    <phoneticPr fontId="1"/>
  </si>
  <si>
    <r>
      <t>PU</t>
    </r>
    <r>
      <rPr>
        <sz val="11"/>
        <rFont val="ＭＳ Ｐゴシック"/>
        <charset val="128"/>
      </rPr>
      <t>全長</t>
    </r>
    <rPh sb="2" eb="4">
      <t>ゼンチョウ</t>
    </rPh>
    <phoneticPr fontId="1"/>
  </si>
  <si>
    <r>
      <t>242</t>
    </r>
    <r>
      <rPr>
        <sz val="11"/>
        <rFont val="ＭＳ Ｐゴシック"/>
        <charset val="128"/>
      </rPr>
      <t>本の場合の空隙</t>
    </r>
    <rPh sb="3" eb="4">
      <t>ホン</t>
    </rPh>
    <rPh sb="5" eb="7">
      <t>バアイ</t>
    </rPh>
    <rPh sb="8" eb="10">
      <t>クウゲキ</t>
    </rPh>
    <phoneticPr fontId="1"/>
  </si>
  <si>
    <r>
      <t>243</t>
    </r>
    <r>
      <rPr>
        <sz val="11"/>
        <rFont val="ＭＳ Ｐゴシック"/>
        <charset val="128"/>
      </rPr>
      <t>本の場合の空隙</t>
    </r>
    <rPh sb="3" eb="4">
      <t>ホン</t>
    </rPh>
    <rPh sb="5" eb="7">
      <t>バアイ</t>
    </rPh>
    <rPh sb="8" eb="10">
      <t>クウゲキ</t>
    </rPh>
    <phoneticPr fontId="1"/>
  </si>
  <si>
    <t>height difference from beam line 1200</t>
    <phoneticPr fontId="1"/>
  </si>
  <si>
    <t>bellow joint</t>
  </si>
  <si>
    <t>cryo shield</t>
  </si>
  <si>
    <t>tube dia.</t>
    <phoneticPr fontId="1"/>
  </si>
  <si>
    <t>height difference from beam line</t>
    <phoneticPr fontId="1"/>
  </si>
  <si>
    <t>total tube</t>
    <phoneticPr fontId="1"/>
  </si>
  <si>
    <t>9 tube unit</t>
    <phoneticPr fontId="1"/>
  </si>
  <si>
    <t>bellow joint</t>
    <phoneticPr fontId="1"/>
  </si>
  <si>
    <t>flamge to flange distance</t>
    <phoneticPr fontId="1"/>
  </si>
  <si>
    <t>Y-axis component</t>
    <phoneticPr fontId="1"/>
  </si>
  <si>
    <t>(from ITMY c)</t>
    <phoneticPr fontId="1"/>
  </si>
  <si>
    <t>chamber dia. &amp; weld neck /valve thickness</t>
    <phoneticPr fontId="1"/>
  </si>
  <si>
    <t>flange position</t>
    <phoneticPr fontId="1"/>
  </si>
  <si>
    <t>position of chamber center</t>
    <phoneticPr fontId="1"/>
  </si>
  <si>
    <t>GV DN1000</t>
    <phoneticPr fontId="1"/>
  </si>
  <si>
    <t>GV DN800</t>
    <phoneticPr fontId="1"/>
  </si>
  <si>
    <t>bellow joint</t>
    <phoneticPr fontId="1"/>
  </si>
  <si>
    <t>PRM chamber</t>
    <phoneticPr fontId="1"/>
  </si>
  <si>
    <t>bellow joint</t>
    <phoneticPr fontId="1"/>
  </si>
  <si>
    <t>PR3 chamber</t>
    <phoneticPr fontId="1"/>
  </si>
  <si>
    <t>tube</t>
    <phoneticPr fontId="1"/>
  </si>
  <si>
    <t>PR2 chamber</t>
    <phoneticPr fontId="1"/>
  </si>
  <si>
    <t>BS chamber</t>
    <phoneticPr fontId="1"/>
  </si>
  <si>
    <t>tube+bellow</t>
    <phoneticPr fontId="1"/>
  </si>
  <si>
    <t>GV DN1000</t>
    <phoneticPr fontId="1"/>
  </si>
  <si>
    <t>cryo shield</t>
    <phoneticPr fontId="1"/>
  </si>
  <si>
    <t>ITMX chamber</t>
    <phoneticPr fontId="1"/>
  </si>
  <si>
    <t>GV DN800</t>
    <phoneticPr fontId="1"/>
  </si>
  <si>
    <t>pumping unit</t>
    <phoneticPr fontId="1"/>
  </si>
  <si>
    <t>8 tube</t>
    <phoneticPr fontId="1"/>
  </si>
  <si>
    <t>9 tube</t>
    <phoneticPr fontId="1"/>
  </si>
  <si>
    <t>GV DN400</t>
    <phoneticPr fontId="1"/>
  </si>
  <si>
    <t>SRM chamber</t>
    <phoneticPr fontId="1"/>
  </si>
  <si>
    <t>SR3 chamber</t>
    <phoneticPr fontId="1"/>
  </si>
  <si>
    <t>SR2 chamber</t>
    <phoneticPr fontId="1"/>
  </si>
  <si>
    <t>ITMY chamber</t>
    <phoneticPr fontId="1"/>
  </si>
  <si>
    <t>ETMY chamber</t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</si>
</sst>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charset val="128"/>
    </font>
    <font>
      <sz val="6"/>
      <name val="ＭＳ Ｐゴシック"/>
      <charset val="128"/>
    </font>
    <font>
      <sz val="11"/>
      <name val="Arial"/>
    </font>
    <font>
      <sz val="11"/>
      <color indexed="61"/>
      <name val="Arial"/>
    </font>
    <font>
      <sz val="11"/>
      <color indexed="12"/>
      <name val="Arial"/>
    </font>
    <font>
      <sz val="11"/>
      <color indexed="207"/>
      <name val="Arial"/>
    </font>
    <font>
      <sz val="11"/>
      <color indexed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2" fillId="4" borderId="0" xfId="0" applyFont="1" applyFill="1"/>
    <xf numFmtId="0" fontId="2" fillId="0" borderId="0" xfId="0" applyFont="1" applyFill="1"/>
    <xf numFmtId="0" fontId="2" fillId="5" borderId="0" xfId="0" applyFont="1" applyFill="1"/>
    <xf numFmtId="0" fontId="2" fillId="2" borderId="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3" fontId="2" fillId="4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3" borderId="0" xfId="0" applyFont="1" applyFill="1"/>
    <xf numFmtId="3" fontId="2" fillId="4" borderId="3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43"/>
  <sheetViews>
    <sheetView topLeftCell="A15" zoomScale="125" workbookViewId="0">
      <selection activeCell="I32" sqref="I32"/>
    </sheetView>
  </sheetViews>
  <sheetFormatPr baseColWidth="12" defaultRowHeight="13"/>
  <cols>
    <col min="1" max="1" width="10.6640625" style="4" customWidth="1"/>
    <col min="2" max="16384" width="12.83203125" style="4"/>
  </cols>
  <sheetData>
    <row r="1" spans="1:7">
      <c r="A1" s="4" t="s">
        <v>9</v>
      </c>
      <c r="B1" s="4">
        <v>26</v>
      </c>
      <c r="C1" s="4">
        <v>27</v>
      </c>
      <c r="D1" s="4">
        <v>28</v>
      </c>
      <c r="E1" s="4">
        <v>29</v>
      </c>
      <c r="F1" s="4">
        <v>30</v>
      </c>
      <c r="G1" s="4">
        <v>31</v>
      </c>
    </row>
    <row r="2" spans="1:7">
      <c r="A2" s="4">
        <v>1500</v>
      </c>
      <c r="B2" s="4">
        <f>A2*26</f>
        <v>39000</v>
      </c>
      <c r="C2" s="4">
        <f>A2*27</f>
        <v>40500</v>
      </c>
      <c r="D2" s="4">
        <f>A2*28</f>
        <v>42000</v>
      </c>
      <c r="E2" s="4">
        <f>A2*29</f>
        <v>43500</v>
      </c>
      <c r="F2" s="4">
        <f>A2*30</f>
        <v>45000</v>
      </c>
      <c r="G2" s="4">
        <f>A2*31</f>
        <v>46500</v>
      </c>
    </row>
    <row r="3" spans="1:7">
      <c r="A3" s="4">
        <v>1600</v>
      </c>
      <c r="B3" s="4">
        <f t="shared" ref="B3:B11" si="0">A3*26</f>
        <v>41600</v>
      </c>
      <c r="C3" s="4">
        <f t="shared" ref="C3:C11" si="1">A3*27</f>
        <v>43200</v>
      </c>
      <c r="D3" s="4">
        <f t="shared" ref="D3:D11" si="2">A3*28</f>
        <v>44800</v>
      </c>
      <c r="E3" s="4">
        <f t="shared" ref="E3:E11" si="3">A3*29</f>
        <v>46400</v>
      </c>
      <c r="F3" s="4">
        <f t="shared" ref="F3:F11" si="4">A3*30</f>
        <v>48000</v>
      </c>
      <c r="G3" s="4">
        <f t="shared" ref="G3:G11" si="5">A3*31</f>
        <v>49600</v>
      </c>
    </row>
    <row r="4" spans="1:7">
      <c r="A4" s="4">
        <v>1620</v>
      </c>
      <c r="B4" s="4">
        <f t="shared" si="0"/>
        <v>42120</v>
      </c>
      <c r="C4" s="4">
        <f t="shared" ref="C4" si="6">A4*27</f>
        <v>43740</v>
      </c>
      <c r="D4" s="4">
        <f t="shared" ref="D4" si="7">A4*28</f>
        <v>45360</v>
      </c>
      <c r="E4" s="4">
        <f t="shared" ref="E4" si="8">A4*29</f>
        <v>46980</v>
      </c>
      <c r="F4" s="4">
        <f t="shared" ref="F4" si="9">A4*30</f>
        <v>48600</v>
      </c>
      <c r="G4" s="4">
        <f t="shared" si="5"/>
        <v>50220</v>
      </c>
    </row>
    <row r="5" spans="1:7">
      <c r="A5" s="4">
        <v>1700</v>
      </c>
      <c r="B5" s="4">
        <f>A5*26</f>
        <v>44200</v>
      </c>
      <c r="C5" s="4">
        <f t="shared" si="1"/>
        <v>45900</v>
      </c>
      <c r="D5" s="4">
        <f t="shared" ref="D5" si="10">A5*28</f>
        <v>47600</v>
      </c>
      <c r="E5" s="4">
        <f t="shared" ref="E5" si="11">A5*29</f>
        <v>49300</v>
      </c>
      <c r="F5" s="4">
        <f t="shared" ref="F5" si="12">A5*30</f>
        <v>51000</v>
      </c>
      <c r="G5" s="4">
        <f t="shared" si="5"/>
        <v>52700</v>
      </c>
    </row>
    <row r="6" spans="1:7">
      <c r="A6" s="4">
        <v>1800</v>
      </c>
      <c r="B6" s="4">
        <f t="shared" si="0"/>
        <v>46800</v>
      </c>
      <c r="C6" s="4">
        <f t="shared" si="1"/>
        <v>48600</v>
      </c>
      <c r="D6" s="4">
        <f t="shared" si="2"/>
        <v>50400</v>
      </c>
      <c r="E6" s="4">
        <f t="shared" si="3"/>
        <v>52200</v>
      </c>
      <c r="F6" s="4">
        <f t="shared" si="4"/>
        <v>54000</v>
      </c>
      <c r="G6" s="4">
        <f t="shared" si="5"/>
        <v>55800</v>
      </c>
    </row>
    <row r="7" spans="1:7">
      <c r="A7" s="4">
        <v>1820</v>
      </c>
      <c r="B7" s="4">
        <f t="shared" si="0"/>
        <v>47320</v>
      </c>
      <c r="C7" s="4">
        <f t="shared" si="1"/>
        <v>49140</v>
      </c>
      <c r="D7" s="4">
        <f t="shared" si="2"/>
        <v>50960</v>
      </c>
      <c r="E7" s="4">
        <f t="shared" si="3"/>
        <v>52780</v>
      </c>
      <c r="F7" s="4">
        <f t="shared" si="4"/>
        <v>54600</v>
      </c>
      <c r="G7" s="4">
        <f t="shared" si="5"/>
        <v>56420</v>
      </c>
    </row>
    <row r="8" spans="1:7">
      <c r="A8" s="4">
        <v>1830</v>
      </c>
      <c r="B8" s="4">
        <f t="shared" si="0"/>
        <v>47580</v>
      </c>
      <c r="C8" s="4">
        <f t="shared" si="1"/>
        <v>49410</v>
      </c>
      <c r="D8" s="4">
        <f t="shared" si="2"/>
        <v>51240</v>
      </c>
      <c r="E8" s="4">
        <f t="shared" si="3"/>
        <v>53070</v>
      </c>
      <c r="F8" s="4">
        <f t="shared" si="4"/>
        <v>54900</v>
      </c>
      <c r="G8" s="4">
        <f t="shared" si="5"/>
        <v>56730</v>
      </c>
    </row>
    <row r="9" spans="1:7">
      <c r="A9" s="4">
        <v>1840</v>
      </c>
      <c r="B9" s="4">
        <f t="shared" si="0"/>
        <v>47840</v>
      </c>
      <c r="C9" s="4">
        <f t="shared" si="1"/>
        <v>49680</v>
      </c>
      <c r="D9" s="4">
        <f t="shared" si="2"/>
        <v>51520</v>
      </c>
      <c r="E9" s="4">
        <f t="shared" si="3"/>
        <v>53360</v>
      </c>
      <c r="F9" s="4">
        <f t="shared" si="4"/>
        <v>55200</v>
      </c>
      <c r="G9" s="4">
        <f t="shared" si="5"/>
        <v>57040</v>
      </c>
    </row>
    <row r="10" spans="1:7">
      <c r="A10" s="4">
        <v>1850</v>
      </c>
      <c r="B10" s="4">
        <f>A10*26</f>
        <v>48100</v>
      </c>
      <c r="C10" s="4">
        <f t="shared" si="1"/>
        <v>49950</v>
      </c>
      <c r="D10" s="4">
        <f t="shared" si="2"/>
        <v>51800</v>
      </c>
      <c r="E10" s="4">
        <f t="shared" si="3"/>
        <v>53650</v>
      </c>
      <c r="F10" s="4">
        <f>A10*30</f>
        <v>55500</v>
      </c>
      <c r="G10" s="4">
        <f t="shared" si="5"/>
        <v>57350</v>
      </c>
    </row>
    <row r="11" spans="1:7">
      <c r="A11" s="4">
        <v>2000</v>
      </c>
      <c r="B11" s="4">
        <f t="shared" si="0"/>
        <v>52000</v>
      </c>
      <c r="C11" s="4">
        <f t="shared" si="1"/>
        <v>54000</v>
      </c>
      <c r="D11" s="4">
        <f t="shared" si="2"/>
        <v>56000</v>
      </c>
      <c r="E11" s="4">
        <f t="shared" si="3"/>
        <v>58000</v>
      </c>
      <c r="F11" s="4">
        <f t="shared" si="4"/>
        <v>60000</v>
      </c>
      <c r="G11" s="4">
        <f t="shared" si="5"/>
        <v>62000</v>
      </c>
    </row>
    <row r="12" spans="1:7" ht="17">
      <c r="A12" s="4" t="s">
        <v>10</v>
      </c>
    </row>
    <row r="13" spans="1:7">
      <c r="A13" s="4">
        <v>1500</v>
      </c>
      <c r="B13" s="4">
        <f t="shared" ref="B13:B20" si="13">2960000-220-B2</f>
        <v>2920780</v>
      </c>
      <c r="C13" s="4">
        <f t="shared" ref="C13:F13" si="14">2960000-220-C2</f>
        <v>2919280</v>
      </c>
      <c r="D13" s="4">
        <f t="shared" si="14"/>
        <v>2917780</v>
      </c>
      <c r="E13" s="4">
        <f t="shared" si="14"/>
        <v>2916280</v>
      </c>
      <c r="F13" s="4">
        <f t="shared" si="14"/>
        <v>2914780</v>
      </c>
      <c r="G13" s="4">
        <f t="shared" ref="G13" si="15">2960000-220-G2</f>
        <v>2913280</v>
      </c>
    </row>
    <row r="14" spans="1:7">
      <c r="A14" s="4">
        <v>1600</v>
      </c>
      <c r="B14" s="4">
        <f t="shared" si="13"/>
        <v>2918180</v>
      </c>
      <c r="C14" s="4">
        <f t="shared" ref="C14:G20" si="16">2960000-220-C3</f>
        <v>2916580</v>
      </c>
      <c r="D14" s="4">
        <f t="shared" si="16"/>
        <v>2914980</v>
      </c>
      <c r="E14" s="4">
        <f t="shared" si="16"/>
        <v>2913380</v>
      </c>
      <c r="F14" s="4">
        <f t="shared" si="16"/>
        <v>2911780</v>
      </c>
      <c r="G14" s="4">
        <f t="shared" si="16"/>
        <v>2910180</v>
      </c>
    </row>
    <row r="15" spans="1:7">
      <c r="A15" s="4">
        <v>1620</v>
      </c>
      <c r="B15" s="4">
        <f t="shared" si="13"/>
        <v>2917660</v>
      </c>
      <c r="C15" s="4">
        <f t="shared" si="16"/>
        <v>2916040</v>
      </c>
      <c r="D15" s="4">
        <f t="shared" si="16"/>
        <v>2914420</v>
      </c>
      <c r="E15" s="4">
        <f t="shared" si="16"/>
        <v>2912800</v>
      </c>
      <c r="F15" s="4">
        <f t="shared" si="16"/>
        <v>2911180</v>
      </c>
      <c r="G15" s="4">
        <f t="shared" si="16"/>
        <v>2909560</v>
      </c>
    </row>
    <row r="16" spans="1:7">
      <c r="A16" s="4">
        <v>1700</v>
      </c>
      <c r="B16" s="4">
        <f t="shared" si="13"/>
        <v>2915580</v>
      </c>
      <c r="C16" s="4">
        <f t="shared" si="16"/>
        <v>2913880</v>
      </c>
      <c r="D16" s="4">
        <f t="shared" si="16"/>
        <v>2912180</v>
      </c>
      <c r="E16" s="4">
        <f t="shared" si="16"/>
        <v>2910480</v>
      </c>
      <c r="F16" s="4">
        <f t="shared" si="16"/>
        <v>2908780</v>
      </c>
      <c r="G16" s="4">
        <f t="shared" si="16"/>
        <v>2907080</v>
      </c>
    </row>
    <row r="17" spans="1:7">
      <c r="A17" s="4">
        <v>1800</v>
      </c>
      <c r="B17" s="4">
        <f t="shared" si="13"/>
        <v>2912980</v>
      </c>
      <c r="C17" s="4">
        <f t="shared" si="16"/>
        <v>2911180</v>
      </c>
      <c r="D17" s="4">
        <f t="shared" si="16"/>
        <v>2909380</v>
      </c>
      <c r="E17" s="4">
        <f t="shared" si="16"/>
        <v>2907580</v>
      </c>
      <c r="F17" s="4">
        <f t="shared" si="16"/>
        <v>2905780</v>
      </c>
      <c r="G17" s="4">
        <f t="shared" si="16"/>
        <v>2903980</v>
      </c>
    </row>
    <row r="18" spans="1:7">
      <c r="A18" s="4">
        <v>1820</v>
      </c>
      <c r="B18" s="4">
        <f t="shared" si="13"/>
        <v>2912460</v>
      </c>
      <c r="C18" s="4">
        <f t="shared" si="16"/>
        <v>2910640</v>
      </c>
      <c r="D18" s="4">
        <f t="shared" si="16"/>
        <v>2908820</v>
      </c>
      <c r="E18" s="4">
        <f t="shared" si="16"/>
        <v>2907000</v>
      </c>
      <c r="F18" s="4">
        <f t="shared" si="16"/>
        <v>2905180</v>
      </c>
      <c r="G18" s="4">
        <f t="shared" si="16"/>
        <v>2903360</v>
      </c>
    </row>
    <row r="19" spans="1:7">
      <c r="A19" s="4">
        <v>1830</v>
      </c>
      <c r="B19" s="4">
        <f t="shared" si="13"/>
        <v>2912200</v>
      </c>
      <c r="C19" s="4">
        <f t="shared" si="16"/>
        <v>2910370</v>
      </c>
      <c r="D19" s="4">
        <f t="shared" si="16"/>
        <v>2908540</v>
      </c>
      <c r="E19" s="4">
        <f t="shared" si="16"/>
        <v>2906710</v>
      </c>
      <c r="F19" s="4">
        <f t="shared" si="16"/>
        <v>2904880</v>
      </c>
      <c r="G19" s="4">
        <f t="shared" si="16"/>
        <v>2903050</v>
      </c>
    </row>
    <row r="20" spans="1:7">
      <c r="A20" s="4">
        <v>1840</v>
      </c>
      <c r="B20" s="4">
        <f t="shared" si="13"/>
        <v>2911940</v>
      </c>
      <c r="C20" s="4">
        <f t="shared" si="16"/>
        <v>2910100</v>
      </c>
      <c r="D20" s="4">
        <f t="shared" si="16"/>
        <v>2908260</v>
      </c>
      <c r="E20" s="4">
        <f t="shared" si="16"/>
        <v>2906420</v>
      </c>
      <c r="F20" s="4">
        <f t="shared" si="16"/>
        <v>2904580</v>
      </c>
      <c r="G20" s="4">
        <f t="shared" si="16"/>
        <v>2902740</v>
      </c>
    </row>
    <row r="21" spans="1:7">
      <c r="A21" s="4">
        <v>1850</v>
      </c>
      <c r="B21" s="4">
        <f t="shared" ref="B21:G21" si="17">2960000-220-B10</f>
        <v>2911680</v>
      </c>
      <c r="C21" s="4">
        <f t="shared" si="17"/>
        <v>2909830</v>
      </c>
      <c r="D21" s="4">
        <f t="shared" si="17"/>
        <v>2907980</v>
      </c>
      <c r="E21" s="4">
        <f t="shared" si="17"/>
        <v>2906130</v>
      </c>
      <c r="F21" s="4">
        <f t="shared" si="17"/>
        <v>2904280</v>
      </c>
      <c r="G21" s="4">
        <f t="shared" si="17"/>
        <v>2902430</v>
      </c>
    </row>
    <row r="22" spans="1:7">
      <c r="A22" s="4">
        <v>2000</v>
      </c>
      <c r="B22" s="4">
        <f t="shared" ref="B22:G22" si="18">2960000-220-B11</f>
        <v>2907780</v>
      </c>
      <c r="C22" s="4">
        <f t="shared" si="18"/>
        <v>2905780</v>
      </c>
      <c r="D22" s="4">
        <f t="shared" si="18"/>
        <v>2903780</v>
      </c>
      <c r="E22" s="4">
        <f t="shared" si="18"/>
        <v>2901780</v>
      </c>
      <c r="F22" s="4">
        <f t="shared" si="18"/>
        <v>2899780</v>
      </c>
      <c r="G22" s="4">
        <f t="shared" si="18"/>
        <v>2897780</v>
      </c>
    </row>
    <row r="23" spans="1:7" ht="17">
      <c r="A23" s="4" t="s">
        <v>11</v>
      </c>
    </row>
    <row r="24" spans="1:7">
      <c r="A24" s="4">
        <v>1500</v>
      </c>
      <c r="B24" s="4">
        <f t="shared" ref="B24:B31" si="19">B13-242*12000</f>
        <v>16780</v>
      </c>
      <c r="C24" s="4">
        <f t="shared" ref="C24:F24" si="20">C13-242*12000</f>
        <v>15280</v>
      </c>
      <c r="D24" s="4">
        <f t="shared" si="20"/>
        <v>13780</v>
      </c>
      <c r="E24" s="4">
        <f t="shared" si="20"/>
        <v>12280</v>
      </c>
      <c r="F24" s="4">
        <f t="shared" si="20"/>
        <v>10780</v>
      </c>
      <c r="G24" s="4">
        <f t="shared" ref="G24" si="21">G13-242*12000</f>
        <v>9280</v>
      </c>
    </row>
    <row r="25" spans="1:7">
      <c r="A25" s="4">
        <v>1600</v>
      </c>
      <c r="B25" s="4">
        <f t="shared" si="19"/>
        <v>14180</v>
      </c>
      <c r="C25" s="4">
        <f t="shared" ref="C25:G31" si="22">C14-242*12000</f>
        <v>12580</v>
      </c>
      <c r="D25" s="4">
        <f t="shared" si="22"/>
        <v>10980</v>
      </c>
      <c r="E25" s="4">
        <f t="shared" si="22"/>
        <v>9380</v>
      </c>
      <c r="F25" s="4">
        <f t="shared" si="22"/>
        <v>7780</v>
      </c>
      <c r="G25" s="4">
        <f t="shared" si="22"/>
        <v>6180</v>
      </c>
    </row>
    <row r="26" spans="1:7">
      <c r="A26" s="4">
        <v>1620</v>
      </c>
      <c r="B26" s="4">
        <f t="shared" si="19"/>
        <v>13660</v>
      </c>
      <c r="C26" s="4">
        <f t="shared" si="22"/>
        <v>12040</v>
      </c>
      <c r="D26" s="4">
        <f t="shared" si="22"/>
        <v>10420</v>
      </c>
      <c r="E26" s="4">
        <f t="shared" si="22"/>
        <v>8800</v>
      </c>
      <c r="F26" s="4">
        <f t="shared" si="22"/>
        <v>7180</v>
      </c>
      <c r="G26" s="4">
        <f t="shared" si="22"/>
        <v>5560</v>
      </c>
    </row>
    <row r="27" spans="1:7">
      <c r="A27" s="4">
        <v>1700</v>
      </c>
      <c r="B27" s="4">
        <f t="shared" si="19"/>
        <v>11580</v>
      </c>
      <c r="C27" s="4">
        <f t="shared" si="22"/>
        <v>9880</v>
      </c>
      <c r="D27" s="4">
        <f t="shared" si="22"/>
        <v>8180</v>
      </c>
      <c r="E27" s="4">
        <f t="shared" si="22"/>
        <v>6480</v>
      </c>
      <c r="F27" s="4">
        <f t="shared" si="22"/>
        <v>4780</v>
      </c>
      <c r="G27" s="4">
        <f t="shared" si="22"/>
        <v>3080</v>
      </c>
    </row>
    <row r="28" spans="1:7">
      <c r="A28" s="4">
        <v>1800</v>
      </c>
      <c r="B28" s="4">
        <f t="shared" si="19"/>
        <v>8980</v>
      </c>
      <c r="C28" s="4">
        <f t="shared" si="22"/>
        <v>7180</v>
      </c>
      <c r="D28" s="4">
        <f t="shared" si="22"/>
        <v>5380</v>
      </c>
      <c r="E28" s="4">
        <f t="shared" si="22"/>
        <v>3580</v>
      </c>
      <c r="F28" s="4">
        <f t="shared" si="22"/>
        <v>1780</v>
      </c>
      <c r="G28" s="5">
        <f t="shared" si="22"/>
        <v>-20</v>
      </c>
    </row>
    <row r="29" spans="1:7">
      <c r="A29" s="4">
        <v>1820</v>
      </c>
      <c r="B29" s="4">
        <f t="shared" si="19"/>
        <v>8460</v>
      </c>
      <c r="C29" s="4">
        <f t="shared" si="22"/>
        <v>6640</v>
      </c>
      <c r="D29" s="4">
        <f t="shared" si="22"/>
        <v>4820</v>
      </c>
      <c r="E29" s="4">
        <f t="shared" si="22"/>
        <v>3000</v>
      </c>
      <c r="F29" s="4">
        <f t="shared" si="22"/>
        <v>1180</v>
      </c>
      <c r="G29" s="6">
        <f t="shared" si="22"/>
        <v>-640</v>
      </c>
    </row>
    <row r="30" spans="1:7">
      <c r="A30" s="4">
        <v>1830</v>
      </c>
      <c r="B30" s="4">
        <f t="shared" si="19"/>
        <v>8200</v>
      </c>
      <c r="C30" s="4">
        <f t="shared" si="22"/>
        <v>6370</v>
      </c>
      <c r="D30" s="4">
        <f t="shared" si="22"/>
        <v>4540</v>
      </c>
      <c r="E30" s="4">
        <f t="shared" si="22"/>
        <v>2710</v>
      </c>
      <c r="F30" s="6">
        <f t="shared" si="22"/>
        <v>880</v>
      </c>
      <c r="G30" s="6">
        <f t="shared" si="22"/>
        <v>-950</v>
      </c>
    </row>
    <row r="31" spans="1:7">
      <c r="A31" s="4">
        <v>1840</v>
      </c>
      <c r="B31" s="4">
        <f t="shared" si="19"/>
        <v>7940</v>
      </c>
      <c r="C31" s="4">
        <f t="shared" si="22"/>
        <v>6100</v>
      </c>
      <c r="D31" s="4">
        <f t="shared" si="22"/>
        <v>4260</v>
      </c>
      <c r="E31" s="4">
        <f t="shared" si="22"/>
        <v>2420</v>
      </c>
      <c r="F31" s="44">
        <f t="shared" si="22"/>
        <v>580</v>
      </c>
      <c r="G31" s="6">
        <f t="shared" si="22"/>
        <v>-1260</v>
      </c>
    </row>
    <row r="32" spans="1:7">
      <c r="A32" s="4">
        <v>1850</v>
      </c>
      <c r="B32" s="4">
        <f t="shared" ref="B32:G32" si="23">B21-242*12000</f>
        <v>7680</v>
      </c>
      <c r="C32" s="4">
        <f t="shared" si="23"/>
        <v>5830</v>
      </c>
      <c r="D32" s="4">
        <f t="shared" si="23"/>
        <v>3980</v>
      </c>
      <c r="E32" s="4">
        <f t="shared" si="23"/>
        <v>2130</v>
      </c>
      <c r="F32" s="4">
        <f t="shared" si="23"/>
        <v>280</v>
      </c>
      <c r="G32" s="6">
        <f t="shared" si="23"/>
        <v>-1570</v>
      </c>
    </row>
    <row r="33" spans="1:7">
      <c r="A33" s="4">
        <v>2000</v>
      </c>
      <c r="B33" s="4">
        <f t="shared" ref="B33:G33" si="24">B22-242*12000</f>
        <v>3780</v>
      </c>
      <c r="C33" s="4">
        <f t="shared" si="24"/>
        <v>1780</v>
      </c>
      <c r="D33" s="4">
        <f t="shared" si="24"/>
        <v>-220</v>
      </c>
      <c r="E33" s="4">
        <f t="shared" si="24"/>
        <v>-2220</v>
      </c>
      <c r="F33" s="4">
        <f t="shared" si="24"/>
        <v>-4220</v>
      </c>
      <c r="G33" s="6">
        <f t="shared" si="24"/>
        <v>-6220</v>
      </c>
    </row>
    <row r="34" spans="1:7" ht="17">
      <c r="A34" s="4" t="s">
        <v>12</v>
      </c>
    </row>
    <row r="35" spans="1:7">
      <c r="A35" s="4">
        <v>1500</v>
      </c>
      <c r="B35" s="4">
        <f t="shared" ref="B35:B41" si="25">B13-243*12000</f>
        <v>4780</v>
      </c>
      <c r="C35" s="4">
        <f t="shared" ref="C35:F35" si="26">C13-243*12000</f>
        <v>3280</v>
      </c>
      <c r="D35" s="4">
        <f t="shared" si="26"/>
        <v>1780</v>
      </c>
      <c r="E35" s="4">
        <f t="shared" ref="E35:E41" si="27">E13-243*12000</f>
        <v>280</v>
      </c>
      <c r="F35" s="4">
        <f t="shared" si="26"/>
        <v>-1220</v>
      </c>
      <c r="G35" s="4">
        <f t="shared" ref="G35" si="28">G13-243*12000</f>
        <v>-2720</v>
      </c>
    </row>
    <row r="36" spans="1:7">
      <c r="A36" s="4">
        <v>1600</v>
      </c>
      <c r="B36" s="4">
        <f t="shared" si="25"/>
        <v>2180</v>
      </c>
      <c r="C36" s="7">
        <f t="shared" ref="C36:D41" si="29">C14-243*12000</f>
        <v>580</v>
      </c>
      <c r="D36" s="4">
        <f t="shared" si="29"/>
        <v>-1020</v>
      </c>
      <c r="E36" s="4">
        <f t="shared" si="27"/>
        <v>-2620</v>
      </c>
      <c r="F36" s="4">
        <f t="shared" ref="F36:G41" si="30">F14-243*12000</f>
        <v>-4220</v>
      </c>
      <c r="G36" s="4">
        <f t="shared" si="30"/>
        <v>-5820</v>
      </c>
    </row>
    <row r="37" spans="1:7">
      <c r="A37" s="4">
        <v>1620</v>
      </c>
      <c r="B37" s="4">
        <f t="shared" si="25"/>
        <v>1660</v>
      </c>
      <c r="C37" s="4">
        <f t="shared" si="29"/>
        <v>40</v>
      </c>
      <c r="D37" s="4">
        <f t="shared" si="29"/>
        <v>-1580</v>
      </c>
      <c r="E37" s="4">
        <f t="shared" si="27"/>
        <v>-3200</v>
      </c>
      <c r="F37" s="4">
        <f t="shared" si="30"/>
        <v>-4820</v>
      </c>
      <c r="G37" s="4">
        <f t="shared" si="30"/>
        <v>-6440</v>
      </c>
    </row>
    <row r="38" spans="1:7">
      <c r="A38" s="4">
        <v>1700</v>
      </c>
      <c r="B38" s="4">
        <f t="shared" si="25"/>
        <v>-420</v>
      </c>
      <c r="C38" s="4">
        <f t="shared" si="29"/>
        <v>-2120</v>
      </c>
      <c r="D38" s="4">
        <f t="shared" si="29"/>
        <v>-3820</v>
      </c>
      <c r="E38" s="4">
        <f t="shared" si="27"/>
        <v>-5520</v>
      </c>
      <c r="F38" s="4">
        <f t="shared" si="30"/>
        <v>-7220</v>
      </c>
      <c r="G38" s="4">
        <f t="shared" si="30"/>
        <v>-8920</v>
      </c>
    </row>
    <row r="39" spans="1:7">
      <c r="A39" s="4">
        <v>1800</v>
      </c>
      <c r="B39" s="4">
        <f t="shared" si="25"/>
        <v>-3020</v>
      </c>
      <c r="C39" s="4">
        <f t="shared" si="29"/>
        <v>-4820</v>
      </c>
      <c r="D39" s="4">
        <f t="shared" si="29"/>
        <v>-6620</v>
      </c>
      <c r="E39" s="4">
        <f t="shared" si="27"/>
        <v>-8420</v>
      </c>
      <c r="F39" s="4">
        <f t="shared" si="30"/>
        <v>-10220</v>
      </c>
      <c r="G39" s="4">
        <f t="shared" si="30"/>
        <v>-12020</v>
      </c>
    </row>
    <row r="40" spans="1:7">
      <c r="A40" s="4">
        <v>1820</v>
      </c>
      <c r="B40" s="4">
        <f t="shared" si="25"/>
        <v>-3540</v>
      </c>
      <c r="C40" s="4">
        <f t="shared" si="29"/>
        <v>-5360</v>
      </c>
      <c r="D40" s="4">
        <f t="shared" si="29"/>
        <v>-7180</v>
      </c>
      <c r="E40" s="4">
        <f t="shared" si="27"/>
        <v>-9000</v>
      </c>
      <c r="F40" s="4">
        <f t="shared" si="30"/>
        <v>-10820</v>
      </c>
      <c r="G40" s="4">
        <f t="shared" si="30"/>
        <v>-12640</v>
      </c>
    </row>
    <row r="41" spans="1:7">
      <c r="A41" s="4">
        <v>1830</v>
      </c>
      <c r="B41" s="4">
        <f t="shared" si="25"/>
        <v>-3800</v>
      </c>
      <c r="C41" s="4">
        <f t="shared" si="29"/>
        <v>-5630</v>
      </c>
      <c r="D41" s="4">
        <f t="shared" si="29"/>
        <v>-7460</v>
      </c>
      <c r="E41" s="4">
        <f t="shared" si="27"/>
        <v>-9290</v>
      </c>
      <c r="F41" s="4">
        <f t="shared" si="30"/>
        <v>-11120</v>
      </c>
      <c r="G41" s="4">
        <f t="shared" si="30"/>
        <v>-12950</v>
      </c>
    </row>
    <row r="42" spans="1:7">
      <c r="A42" s="4">
        <v>1850</v>
      </c>
      <c r="B42" s="4">
        <f t="shared" ref="B42:G42" si="31">B21-243*12000</f>
        <v>-4320</v>
      </c>
      <c r="C42" s="4">
        <f t="shared" si="31"/>
        <v>-6170</v>
      </c>
      <c r="D42" s="4">
        <f t="shared" si="31"/>
        <v>-8020</v>
      </c>
      <c r="E42" s="4">
        <f t="shared" si="31"/>
        <v>-9870</v>
      </c>
      <c r="F42" s="4">
        <f t="shared" si="31"/>
        <v>-11720</v>
      </c>
      <c r="G42" s="4">
        <f t="shared" si="31"/>
        <v>-13570</v>
      </c>
    </row>
    <row r="43" spans="1:7">
      <c r="A43" s="4">
        <v>2000</v>
      </c>
      <c r="B43" s="4">
        <f t="shared" ref="B43:G43" si="32">B22-243*12000</f>
        <v>-8220</v>
      </c>
      <c r="C43" s="4">
        <f t="shared" si="32"/>
        <v>-10220</v>
      </c>
      <c r="D43" s="4">
        <f t="shared" si="32"/>
        <v>-12220</v>
      </c>
      <c r="E43" s="4">
        <f t="shared" si="32"/>
        <v>-14220</v>
      </c>
      <c r="F43" s="4">
        <f t="shared" si="32"/>
        <v>-16220</v>
      </c>
      <c r="G43" s="4">
        <f t="shared" si="32"/>
        <v>-18220</v>
      </c>
    </row>
  </sheetData>
  <phoneticPr fontId="1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Y195"/>
  <sheetViews>
    <sheetView tabSelected="1" topLeftCell="A160" zoomScale="125" workbookViewId="0">
      <pane ySplit="10340" topLeftCell="A173"/>
      <selection activeCell="K24" sqref="K24"/>
      <selection pane="bottomLeft" activeCell="H182" sqref="H1:H182"/>
    </sheetView>
  </sheetViews>
  <sheetFormatPr baseColWidth="12" defaultRowHeight="13"/>
  <cols>
    <col min="1" max="1" width="13.1640625" style="16" customWidth="1"/>
    <col min="2" max="2" width="9.33203125" style="15" customWidth="1"/>
    <col min="3" max="3" width="10.6640625" style="15" customWidth="1"/>
    <col min="4" max="4" width="9" style="15" customWidth="1"/>
    <col min="5" max="5" width="12.83203125" style="15"/>
    <col min="6" max="6" width="13.33203125" style="15" customWidth="1"/>
    <col min="7" max="7" width="12.83203125" style="15"/>
    <col min="8" max="8" width="9.1640625" style="37" customWidth="1"/>
    <col min="9" max="9" width="3.83203125" style="1" customWidth="1"/>
    <col min="10" max="10" width="12.83203125" style="1"/>
    <col min="11" max="11" width="8" style="1" customWidth="1"/>
    <col min="12" max="12" width="11" style="1" customWidth="1"/>
    <col min="13" max="13" width="9" style="1" customWidth="1"/>
    <col min="14" max="14" width="12.83203125" style="1"/>
    <col min="15" max="15" width="10" style="1" customWidth="1"/>
    <col min="16" max="16" width="12.5" style="1" customWidth="1"/>
    <col min="17" max="17" width="9.83203125" style="1" customWidth="1"/>
    <col min="18" max="51" width="12.83203125" style="1"/>
    <col min="52" max="16384" width="12.83203125" style="16"/>
  </cols>
  <sheetData>
    <row r="1" spans="1:51" s="11" customFormat="1">
      <c r="A1" s="18" t="s">
        <v>6</v>
      </c>
      <c r="B1" s="19"/>
      <c r="C1" s="19"/>
      <c r="D1" s="19"/>
      <c r="E1" s="57" t="s">
        <v>5</v>
      </c>
      <c r="F1" s="57"/>
      <c r="G1" s="38" t="s">
        <v>4</v>
      </c>
      <c r="H1" s="31"/>
      <c r="I1" s="12"/>
      <c r="J1" s="18" t="s">
        <v>22</v>
      </c>
      <c r="K1" s="19"/>
      <c r="L1" s="19"/>
      <c r="M1" s="19"/>
      <c r="N1" s="57" t="s">
        <v>5</v>
      </c>
      <c r="O1" s="57"/>
      <c r="P1" s="19" t="s">
        <v>23</v>
      </c>
      <c r="Q1" s="3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1" s="11" customFormat="1" ht="52">
      <c r="A2" s="18"/>
      <c r="B2" s="19" t="s">
        <v>16</v>
      </c>
      <c r="C2" s="20" t="s">
        <v>24</v>
      </c>
      <c r="D2" s="20" t="s">
        <v>21</v>
      </c>
      <c r="E2" s="19" t="s">
        <v>25</v>
      </c>
      <c r="F2" s="20" t="s">
        <v>1</v>
      </c>
      <c r="G2" s="39" t="s">
        <v>26</v>
      </c>
      <c r="H2" s="20" t="s">
        <v>17</v>
      </c>
      <c r="I2" s="12"/>
      <c r="J2" s="18"/>
      <c r="K2" s="19" t="s">
        <v>16</v>
      </c>
      <c r="L2" s="20" t="s">
        <v>24</v>
      </c>
      <c r="M2" s="20" t="s">
        <v>21</v>
      </c>
      <c r="N2" s="19" t="s">
        <v>25</v>
      </c>
      <c r="O2" s="20" t="s">
        <v>1</v>
      </c>
      <c r="P2" s="20" t="s">
        <v>26</v>
      </c>
      <c r="Q2" s="20" t="s">
        <v>13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s="11" customFormat="1">
      <c r="A3" s="18"/>
      <c r="B3" s="19"/>
      <c r="C3" s="20"/>
      <c r="D3" s="20"/>
      <c r="E3" s="19"/>
      <c r="F3" s="20"/>
      <c r="G3" s="39"/>
      <c r="H3" s="20"/>
      <c r="I3" s="12"/>
      <c r="J3" s="18"/>
      <c r="K3" s="19"/>
      <c r="L3" s="20"/>
      <c r="M3" s="20"/>
      <c r="N3" s="19"/>
      <c r="O3" s="20"/>
      <c r="P3" s="20"/>
      <c r="Q3" s="20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 s="11" customFormat="1">
      <c r="A4" s="18"/>
      <c r="B4" s="19"/>
      <c r="C4" s="20"/>
      <c r="D4" s="20"/>
      <c r="E4" s="19"/>
      <c r="F4" s="20"/>
      <c r="G4" s="39"/>
      <c r="H4" s="20"/>
      <c r="I4" s="12"/>
      <c r="J4" s="18"/>
      <c r="K4" s="19"/>
      <c r="L4" s="20"/>
      <c r="M4" s="20"/>
      <c r="N4" s="19"/>
      <c r="O4" s="20"/>
      <c r="P4" s="20"/>
      <c r="Q4" s="20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1" s="11" customFormat="1">
      <c r="A5" s="18"/>
      <c r="B5" s="19"/>
      <c r="C5" s="19">
        <v>120</v>
      </c>
      <c r="D5" s="51">
        <f>C5+C6+C7</f>
        <v>240</v>
      </c>
      <c r="E5" s="19">
        <f>F6-C5</f>
        <v>-19260</v>
      </c>
      <c r="F5" s="19"/>
      <c r="G5" s="38"/>
      <c r="H5" s="31"/>
      <c r="I5" s="12"/>
      <c r="J5" s="18"/>
      <c r="K5" s="19"/>
      <c r="L5" s="19">
        <v>75</v>
      </c>
      <c r="M5" s="51">
        <f>L7+L6+L5</f>
        <v>150</v>
      </c>
      <c r="N5" s="19">
        <f>O6-L5</f>
        <v>-19215</v>
      </c>
      <c r="O5" s="19"/>
      <c r="P5" s="19"/>
      <c r="Q5" s="3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1" customFormat="1">
      <c r="A6" s="21" t="s">
        <v>27</v>
      </c>
      <c r="B6" s="22">
        <v>1000</v>
      </c>
      <c r="C6" s="22">
        <v>0</v>
      </c>
      <c r="D6" s="49"/>
      <c r="E6" s="21"/>
      <c r="F6" s="22">
        <f>E7-C7</f>
        <v>-19140</v>
      </c>
      <c r="G6" s="40"/>
      <c r="H6" s="32">
        <f>F6/300</f>
        <v>-63.8</v>
      </c>
      <c r="I6" s="12"/>
      <c r="J6" s="21" t="s">
        <v>44</v>
      </c>
      <c r="K6" s="22">
        <v>400</v>
      </c>
      <c r="L6" s="22">
        <v>0</v>
      </c>
      <c r="M6" s="49"/>
      <c r="N6" s="21"/>
      <c r="O6" s="22">
        <f>N7-L7</f>
        <v>-19140</v>
      </c>
      <c r="P6" s="22"/>
      <c r="Q6" s="32">
        <f>O6/300</f>
        <v>-63.8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s="11" customFormat="1">
      <c r="A7" s="18"/>
      <c r="B7" s="19"/>
      <c r="C7" s="19">
        <v>120</v>
      </c>
      <c r="D7" s="49"/>
      <c r="E7" s="48">
        <f>E9-D8</f>
        <v>-19020</v>
      </c>
      <c r="F7" s="19"/>
      <c r="G7" s="38"/>
      <c r="H7" s="31"/>
      <c r="I7" s="12"/>
      <c r="J7" s="18"/>
      <c r="K7" s="19"/>
      <c r="L7" s="19">
        <v>75</v>
      </c>
      <c r="M7" s="49"/>
      <c r="N7" s="48">
        <f>N9-M8</f>
        <v>-19065</v>
      </c>
      <c r="O7" s="19"/>
      <c r="P7" s="19"/>
      <c r="Q7" s="3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 s="11" customFormat="1">
      <c r="A8" s="49" t="s">
        <v>29</v>
      </c>
      <c r="B8" s="59">
        <v>1000</v>
      </c>
      <c r="C8" s="19"/>
      <c r="D8" s="48">
        <v>620</v>
      </c>
      <c r="E8" s="48"/>
      <c r="F8" s="19"/>
      <c r="G8" s="38"/>
      <c r="H8" s="31"/>
      <c r="I8" s="12"/>
      <c r="J8" s="49" t="s">
        <v>29</v>
      </c>
      <c r="K8" s="59">
        <v>400</v>
      </c>
      <c r="L8" s="19"/>
      <c r="M8" s="63">
        <v>665</v>
      </c>
      <c r="N8" s="48"/>
      <c r="O8" s="19"/>
      <c r="P8" s="19"/>
      <c r="Q8" s="3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1" customFormat="1">
      <c r="A9" s="49"/>
      <c r="B9" s="60"/>
      <c r="C9" s="19"/>
      <c r="D9" s="49"/>
      <c r="E9" s="48">
        <f>E12-D10</f>
        <v>-18400</v>
      </c>
      <c r="F9" s="19"/>
      <c r="G9" s="38"/>
      <c r="H9" s="31"/>
      <c r="I9" s="12"/>
      <c r="J9" s="49"/>
      <c r="K9" s="60"/>
      <c r="L9" s="19"/>
      <c r="M9" s="64"/>
      <c r="N9" s="48">
        <f>N12-M10</f>
        <v>-18400</v>
      </c>
      <c r="O9" s="19"/>
      <c r="P9" s="19"/>
      <c r="Q9" s="3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 s="11" customFormat="1">
      <c r="A10" s="18"/>
      <c r="B10" s="19"/>
      <c r="C10" s="19">
        <v>190</v>
      </c>
      <c r="D10" s="52">
        <f>C11+C10+C12</f>
        <v>1880</v>
      </c>
      <c r="E10" s="48"/>
      <c r="F10" s="19"/>
      <c r="G10" s="38"/>
      <c r="H10" s="31"/>
      <c r="I10" s="12"/>
      <c r="J10" s="18"/>
      <c r="K10" s="19"/>
      <c r="L10" s="19">
        <v>190</v>
      </c>
      <c r="M10" s="52">
        <f>L11+L10+L12</f>
        <v>1880</v>
      </c>
      <c r="N10" s="48"/>
      <c r="O10" s="19"/>
      <c r="P10" s="19"/>
      <c r="Q10" s="3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1" customFormat="1">
      <c r="A11" s="23" t="s">
        <v>30</v>
      </c>
      <c r="B11" s="24"/>
      <c r="C11" s="24">
        <v>1500</v>
      </c>
      <c r="D11" s="52"/>
      <c r="E11" s="24"/>
      <c r="F11" s="24">
        <f>E12-C12-C11/2</f>
        <v>-17460</v>
      </c>
      <c r="G11" s="41"/>
      <c r="H11" s="33">
        <f>F11/300</f>
        <v>-58.2</v>
      </c>
      <c r="I11" s="12"/>
      <c r="J11" s="23" t="s">
        <v>45</v>
      </c>
      <c r="K11" s="24"/>
      <c r="L11" s="24">
        <v>1500</v>
      </c>
      <c r="M11" s="52"/>
      <c r="N11" s="24"/>
      <c r="O11" s="24">
        <f>N12-L12-L11/2</f>
        <v>-17460</v>
      </c>
      <c r="P11" s="24"/>
      <c r="Q11" s="33">
        <f>O11/300</f>
        <v>-58.2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1" customFormat="1">
      <c r="A12" s="18"/>
      <c r="B12" s="19"/>
      <c r="C12" s="19">
        <v>190</v>
      </c>
      <c r="D12" s="52"/>
      <c r="E12" s="48">
        <f>E14-D13</f>
        <v>-16520</v>
      </c>
      <c r="F12" s="19"/>
      <c r="G12" s="38"/>
      <c r="H12" s="31"/>
      <c r="I12" s="12"/>
      <c r="J12" s="18"/>
      <c r="K12" s="19"/>
      <c r="L12" s="19">
        <v>190</v>
      </c>
      <c r="M12" s="52"/>
      <c r="N12" s="48">
        <f>N14-M13</f>
        <v>-16520</v>
      </c>
      <c r="O12" s="19"/>
      <c r="P12" s="19"/>
      <c r="Q12" s="3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1" customFormat="1">
      <c r="A13" s="49" t="s">
        <v>31</v>
      </c>
      <c r="B13" s="48">
        <v>1000</v>
      </c>
      <c r="C13" s="19"/>
      <c r="D13" s="48">
        <v>620</v>
      </c>
      <c r="E13" s="48"/>
      <c r="F13" s="19"/>
      <c r="G13" s="38"/>
      <c r="H13" s="31"/>
      <c r="I13" s="12"/>
      <c r="J13" s="49" t="s">
        <v>31</v>
      </c>
      <c r="K13" s="48">
        <v>1000</v>
      </c>
      <c r="L13" s="19"/>
      <c r="M13" s="48">
        <v>620</v>
      </c>
      <c r="N13" s="48"/>
      <c r="O13" s="19"/>
      <c r="P13" s="19"/>
      <c r="Q13" s="3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1" customFormat="1">
      <c r="A14" s="49"/>
      <c r="B14" s="48"/>
      <c r="C14" s="19"/>
      <c r="D14" s="48"/>
      <c r="E14" s="48">
        <f>E17-D15</f>
        <v>-15900</v>
      </c>
      <c r="F14" s="19"/>
      <c r="G14" s="38"/>
      <c r="H14" s="31"/>
      <c r="I14" s="12"/>
      <c r="J14" s="49"/>
      <c r="K14" s="48"/>
      <c r="L14" s="19"/>
      <c r="M14" s="48"/>
      <c r="N14" s="48">
        <f>N17-M15</f>
        <v>-15900</v>
      </c>
      <c r="O14" s="19"/>
      <c r="P14" s="19"/>
      <c r="Q14" s="3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1" customFormat="1">
      <c r="A15" s="18"/>
      <c r="B15" s="19"/>
      <c r="C15" s="19">
        <v>190</v>
      </c>
      <c r="D15" s="52">
        <f>C16+C15+C17</f>
        <v>1880</v>
      </c>
      <c r="E15" s="49"/>
      <c r="F15" s="19"/>
      <c r="G15" s="38"/>
      <c r="H15" s="31"/>
      <c r="I15" s="12"/>
      <c r="J15" s="18"/>
      <c r="K15" s="19"/>
      <c r="L15" s="19">
        <v>190</v>
      </c>
      <c r="M15" s="52">
        <f>L16+L15+L17</f>
        <v>1880</v>
      </c>
      <c r="N15" s="49"/>
      <c r="O15" s="19"/>
      <c r="P15" s="19"/>
      <c r="Q15" s="31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1" customFormat="1">
      <c r="A16" s="23" t="s">
        <v>32</v>
      </c>
      <c r="B16" s="24"/>
      <c r="C16" s="24">
        <v>1500</v>
      </c>
      <c r="D16" s="52"/>
      <c r="E16" s="24"/>
      <c r="F16" s="24">
        <f>E17-C17-C16/2</f>
        <v>-14960</v>
      </c>
      <c r="G16" s="41"/>
      <c r="H16" s="33">
        <f>F16/300</f>
        <v>-49.866666666666667</v>
      </c>
      <c r="I16" s="12"/>
      <c r="J16" s="23" t="s">
        <v>46</v>
      </c>
      <c r="K16" s="24"/>
      <c r="L16" s="24">
        <v>1500</v>
      </c>
      <c r="M16" s="52"/>
      <c r="N16" s="24"/>
      <c r="O16" s="24">
        <f>N17-L17-L16/2</f>
        <v>-14960</v>
      </c>
      <c r="P16" s="24"/>
      <c r="Q16" s="33">
        <f>O16/300</f>
        <v>-49.866666666666667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1:51" s="11" customFormat="1">
      <c r="A17" s="18"/>
      <c r="B17" s="19"/>
      <c r="C17" s="19">
        <v>190</v>
      </c>
      <c r="D17" s="52"/>
      <c r="E17" s="48">
        <f>E19-D18</f>
        <v>-14020</v>
      </c>
      <c r="F17" s="19"/>
      <c r="G17" s="38"/>
      <c r="H17" s="31"/>
      <c r="I17" s="12"/>
      <c r="J17" s="18"/>
      <c r="K17" s="19"/>
      <c r="L17" s="19">
        <v>190</v>
      </c>
      <c r="M17" s="52"/>
      <c r="N17" s="48">
        <f>N19-M18</f>
        <v>-14020</v>
      </c>
      <c r="O17" s="19"/>
      <c r="P17" s="19"/>
      <c r="Q17" s="3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1" customFormat="1">
      <c r="A18" s="49" t="s">
        <v>31</v>
      </c>
      <c r="B18" s="48">
        <v>1000</v>
      </c>
      <c r="C18" s="19"/>
      <c r="D18" s="48">
        <v>620</v>
      </c>
      <c r="E18" s="48"/>
      <c r="F18" s="19"/>
      <c r="G18" s="38"/>
      <c r="H18" s="31"/>
      <c r="I18" s="12"/>
      <c r="J18" s="49" t="s">
        <v>31</v>
      </c>
      <c r="K18" s="48">
        <v>1000</v>
      </c>
      <c r="L18" s="19"/>
      <c r="M18" s="48">
        <v>620</v>
      </c>
      <c r="N18" s="48"/>
      <c r="O18" s="19"/>
      <c r="P18" s="19"/>
      <c r="Q18" s="3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1:51" s="11" customFormat="1">
      <c r="A19" s="49"/>
      <c r="B19" s="48"/>
      <c r="C19" s="19"/>
      <c r="D19" s="48"/>
      <c r="E19" s="48">
        <f>E21-D20</f>
        <v>-13400</v>
      </c>
      <c r="F19" s="19"/>
      <c r="G19" s="38"/>
      <c r="H19" s="31"/>
      <c r="I19" s="12"/>
      <c r="J19" s="49"/>
      <c r="K19" s="48"/>
      <c r="L19" s="19"/>
      <c r="M19" s="48"/>
      <c r="N19" s="48">
        <f>N21-M20</f>
        <v>-13400</v>
      </c>
      <c r="O19" s="19"/>
      <c r="P19" s="19"/>
      <c r="Q19" s="3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1:51" s="11" customFormat="1">
      <c r="A20" s="49" t="s">
        <v>33</v>
      </c>
      <c r="B20" s="48">
        <v>1000</v>
      </c>
      <c r="C20" s="19"/>
      <c r="D20" s="48">
        <v>9165</v>
      </c>
      <c r="E20" s="48"/>
      <c r="F20" s="19"/>
      <c r="G20" s="38"/>
      <c r="H20" s="31"/>
      <c r="I20" s="12"/>
      <c r="J20" s="49" t="s">
        <v>33</v>
      </c>
      <c r="K20" s="48">
        <v>1000</v>
      </c>
      <c r="L20" s="19"/>
      <c r="M20" s="48">
        <v>9165</v>
      </c>
      <c r="N20" s="48"/>
      <c r="O20" s="19"/>
      <c r="P20" s="19"/>
      <c r="Q20" s="3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</row>
    <row r="21" spans="1:51" s="11" customFormat="1">
      <c r="A21" s="49"/>
      <c r="B21" s="48"/>
      <c r="C21" s="19"/>
      <c r="D21" s="48"/>
      <c r="E21" s="48">
        <f>E23-D22</f>
        <v>-4235</v>
      </c>
      <c r="F21" s="19"/>
      <c r="G21" s="38"/>
      <c r="H21" s="31"/>
      <c r="I21" s="12"/>
      <c r="J21" s="49"/>
      <c r="K21" s="48"/>
      <c r="L21" s="19"/>
      <c r="M21" s="48"/>
      <c r="N21" s="48">
        <f>N23-M22</f>
        <v>-4235</v>
      </c>
      <c r="O21" s="19"/>
      <c r="P21" s="19"/>
      <c r="Q21" s="3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</row>
    <row r="22" spans="1:51" s="11" customFormat="1">
      <c r="A22" s="49" t="s">
        <v>31</v>
      </c>
      <c r="B22" s="48">
        <v>1000</v>
      </c>
      <c r="C22" s="19"/>
      <c r="D22" s="48">
        <v>620</v>
      </c>
      <c r="E22" s="48"/>
      <c r="F22" s="19"/>
      <c r="G22" s="38"/>
      <c r="H22" s="31"/>
      <c r="I22" s="12"/>
      <c r="J22" s="49" t="s">
        <v>31</v>
      </c>
      <c r="K22" s="48">
        <v>1000</v>
      </c>
      <c r="L22" s="19"/>
      <c r="M22" s="48">
        <v>620</v>
      </c>
      <c r="N22" s="48"/>
      <c r="O22" s="19"/>
      <c r="P22" s="19"/>
      <c r="Q22" s="3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1:51" s="11" customFormat="1">
      <c r="A23" s="49"/>
      <c r="B23" s="48"/>
      <c r="C23" s="19"/>
      <c r="D23" s="48"/>
      <c r="E23" s="48">
        <f>E26-D24</f>
        <v>-3615</v>
      </c>
      <c r="F23" s="19"/>
      <c r="G23" s="38"/>
      <c r="H23" s="31"/>
      <c r="I23" s="12"/>
      <c r="J23" s="49"/>
      <c r="K23" s="48"/>
      <c r="L23" s="19"/>
      <c r="M23" s="48"/>
      <c r="N23" s="48">
        <f>N26-M24</f>
        <v>-3615</v>
      </c>
      <c r="O23" s="19"/>
      <c r="P23" s="19"/>
      <c r="Q23" s="31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1" s="11" customFormat="1">
      <c r="A24" s="18"/>
      <c r="B24" s="19"/>
      <c r="C24" s="19">
        <v>165</v>
      </c>
      <c r="D24" s="52">
        <f>C25+C26+C24</f>
        <v>1830</v>
      </c>
      <c r="E24" s="49"/>
      <c r="F24" s="25"/>
      <c r="G24" s="38"/>
      <c r="H24" s="31"/>
      <c r="I24" s="12"/>
      <c r="J24" s="18"/>
      <c r="K24" s="19"/>
      <c r="L24" s="19">
        <v>165</v>
      </c>
      <c r="M24" s="52">
        <f>L25+L26+L24</f>
        <v>1830</v>
      </c>
      <c r="N24" s="49"/>
      <c r="O24" s="25"/>
      <c r="P24" s="19"/>
      <c r="Q24" s="31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1:51" s="8" customFormat="1">
      <c r="A25" s="23" t="s">
        <v>34</v>
      </c>
      <c r="B25" s="24"/>
      <c r="C25" s="24">
        <v>1500</v>
      </c>
      <c r="D25" s="49"/>
      <c r="E25" s="23"/>
      <c r="F25" s="24">
        <v>-2700</v>
      </c>
      <c r="G25" s="41">
        <f>G30-C30/2-C29-D27-C26-C25/2</f>
        <v>-29700</v>
      </c>
      <c r="H25" s="33">
        <f>F25/300</f>
        <v>-9</v>
      </c>
      <c r="I25" s="12"/>
      <c r="J25" s="23" t="s">
        <v>47</v>
      </c>
      <c r="K25" s="24"/>
      <c r="L25" s="24">
        <v>1500</v>
      </c>
      <c r="M25" s="49"/>
      <c r="N25" s="23"/>
      <c r="O25" s="24">
        <v>-2700</v>
      </c>
      <c r="P25" s="24">
        <f>P30-L30/2-L29-M27-L26-L25/2</f>
        <v>-25700</v>
      </c>
      <c r="Q25" s="33">
        <f>O25/300</f>
        <v>-9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1:51" s="11" customFormat="1">
      <c r="A26" s="18"/>
      <c r="B26" s="19"/>
      <c r="C26" s="19">
        <v>165</v>
      </c>
      <c r="D26" s="49"/>
      <c r="E26" s="48">
        <f>E28-D27</f>
        <v>-1785</v>
      </c>
      <c r="F26" s="18"/>
      <c r="G26" s="38"/>
      <c r="H26" s="31"/>
      <c r="I26" s="12"/>
      <c r="J26" s="18"/>
      <c r="K26" s="19"/>
      <c r="L26" s="19">
        <v>165</v>
      </c>
      <c r="M26" s="49"/>
      <c r="N26" s="48">
        <f>N28-M27</f>
        <v>-1785</v>
      </c>
      <c r="O26" s="18"/>
      <c r="P26" s="19"/>
      <c r="Q26" s="31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1:51" s="11" customFormat="1">
      <c r="A27" s="58" t="s">
        <v>31</v>
      </c>
      <c r="B27" s="48">
        <v>1000</v>
      </c>
      <c r="C27" s="48"/>
      <c r="D27" s="48">
        <v>620</v>
      </c>
      <c r="E27" s="48"/>
      <c r="F27" s="19"/>
      <c r="G27" s="38"/>
      <c r="H27" s="31"/>
      <c r="I27" s="12"/>
      <c r="J27" s="58" t="s">
        <v>31</v>
      </c>
      <c r="K27" s="48">
        <v>1000</v>
      </c>
      <c r="L27" s="48"/>
      <c r="M27" s="48">
        <v>620</v>
      </c>
      <c r="N27" s="48"/>
      <c r="O27" s="19"/>
      <c r="P27" s="19"/>
      <c r="Q27" s="31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1:51" s="11" customFormat="1">
      <c r="A28" s="58"/>
      <c r="B28" s="49"/>
      <c r="C28" s="48"/>
      <c r="D28" s="48"/>
      <c r="E28" s="48">
        <f>F29-C30/2-C29</f>
        <v>-1165</v>
      </c>
      <c r="F28" s="19"/>
      <c r="G28" s="38"/>
      <c r="H28" s="31"/>
      <c r="I28" s="12"/>
      <c r="J28" s="58"/>
      <c r="K28" s="49"/>
      <c r="L28" s="48"/>
      <c r="M28" s="48"/>
      <c r="N28" s="48">
        <f>O29-L30/2-L29</f>
        <v>-1165</v>
      </c>
      <c r="O28" s="19"/>
      <c r="P28" s="19"/>
      <c r="Q28" s="31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1:51" s="11" customFormat="1">
      <c r="A29" s="18"/>
      <c r="B29" s="19"/>
      <c r="C29" s="19">
        <v>165</v>
      </c>
      <c r="D29" s="61">
        <f>C30+C29+C31</f>
        <v>2330</v>
      </c>
      <c r="E29" s="48"/>
      <c r="F29" s="45">
        <v>0</v>
      </c>
      <c r="G29" s="38"/>
      <c r="H29" s="31"/>
      <c r="I29" s="12"/>
      <c r="J29" s="18"/>
      <c r="K29" s="19"/>
      <c r="L29" s="19">
        <v>165</v>
      </c>
      <c r="M29" s="61">
        <f>L30+L29+L31</f>
        <v>2330</v>
      </c>
      <c r="N29" s="48"/>
      <c r="O29" s="45">
        <v>0</v>
      </c>
      <c r="P29" s="19"/>
      <c r="Q29" s="3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1:51" s="10" customFormat="1">
      <c r="A30" s="27" t="s">
        <v>35</v>
      </c>
      <c r="B30" s="26"/>
      <c r="C30" s="26">
        <v>2000</v>
      </c>
      <c r="D30" s="62"/>
      <c r="E30" s="27"/>
      <c r="F30" s="46"/>
      <c r="G30" s="42">
        <f>G37-C36-D34-D32-C31-C30/2</f>
        <v>-27000</v>
      </c>
      <c r="H30" s="35">
        <f>F29/300</f>
        <v>0</v>
      </c>
      <c r="I30" s="12"/>
      <c r="J30" s="27" t="s">
        <v>35</v>
      </c>
      <c r="K30" s="26"/>
      <c r="L30" s="26">
        <v>2000</v>
      </c>
      <c r="M30" s="62"/>
      <c r="N30" s="27"/>
      <c r="O30" s="46"/>
      <c r="P30" s="26">
        <f>P37-L36-M34-M32-L31-L30/2</f>
        <v>-23000</v>
      </c>
      <c r="Q30" s="35">
        <f>O29/300</f>
        <v>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1:51" s="11" customFormat="1">
      <c r="A31" s="18"/>
      <c r="B31" s="19"/>
      <c r="C31" s="19">
        <v>165</v>
      </c>
      <c r="D31" s="62"/>
      <c r="E31" s="48">
        <f>F29+D29/2</f>
        <v>1165</v>
      </c>
      <c r="F31" s="47"/>
      <c r="G31" s="38"/>
      <c r="H31" s="31"/>
      <c r="I31" s="12"/>
      <c r="J31" s="18"/>
      <c r="K31" s="19"/>
      <c r="L31" s="19">
        <v>165</v>
      </c>
      <c r="M31" s="62"/>
      <c r="N31" s="48">
        <f>O29+M29/2</f>
        <v>1165</v>
      </c>
      <c r="O31" s="47"/>
      <c r="P31" s="19"/>
      <c r="Q31" s="3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1:51" s="11" customFormat="1">
      <c r="A32" s="49" t="s">
        <v>36</v>
      </c>
      <c r="B32" s="48">
        <v>1000</v>
      </c>
      <c r="C32" s="19"/>
      <c r="D32" s="63">
        <f>E33-E31</f>
        <v>5095</v>
      </c>
      <c r="E32" s="48"/>
      <c r="F32" s="19"/>
      <c r="G32" s="38"/>
      <c r="H32" s="31"/>
      <c r="I32" s="12"/>
      <c r="J32" s="49" t="s">
        <v>36</v>
      </c>
      <c r="K32" s="48">
        <v>1000</v>
      </c>
      <c r="L32" s="19"/>
      <c r="M32" s="63">
        <f>N33-N31</f>
        <v>1095</v>
      </c>
      <c r="N32" s="48"/>
      <c r="O32" s="19"/>
      <c r="P32" s="19"/>
      <c r="Q32" s="3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1:51" s="11" customFormat="1">
      <c r="A33" s="49"/>
      <c r="B33" s="48"/>
      <c r="C33" s="19"/>
      <c r="D33" s="63"/>
      <c r="E33" s="48">
        <f>E35-D34</f>
        <v>6260</v>
      </c>
      <c r="F33" s="19"/>
      <c r="G33" s="38"/>
      <c r="H33" s="31"/>
      <c r="I33" s="12"/>
      <c r="J33" s="49"/>
      <c r="K33" s="48"/>
      <c r="L33" s="19"/>
      <c r="M33" s="63"/>
      <c r="N33" s="48">
        <f>N35-M34</f>
        <v>2260</v>
      </c>
      <c r="O33" s="19"/>
      <c r="P33" s="19"/>
      <c r="Q33" s="3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1:51" s="11" customFormat="1">
      <c r="A34" s="49" t="s">
        <v>31</v>
      </c>
      <c r="B34" s="48">
        <v>1000</v>
      </c>
      <c r="C34" s="19"/>
      <c r="D34" s="48">
        <v>620</v>
      </c>
      <c r="E34" s="48"/>
      <c r="F34" s="19"/>
      <c r="G34" s="38"/>
      <c r="H34" s="31"/>
      <c r="I34" s="12"/>
      <c r="J34" s="49" t="s">
        <v>31</v>
      </c>
      <c r="K34" s="48">
        <v>1000</v>
      </c>
      <c r="L34" s="19"/>
      <c r="M34" s="48">
        <v>620</v>
      </c>
      <c r="N34" s="48"/>
      <c r="O34" s="19"/>
      <c r="P34" s="19"/>
      <c r="Q34" s="3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1:51" s="11" customFormat="1">
      <c r="A35" s="49"/>
      <c r="B35" s="48"/>
      <c r="C35" s="19"/>
      <c r="D35" s="48"/>
      <c r="E35" s="48">
        <f>F37-C36</f>
        <v>6880</v>
      </c>
      <c r="F35" s="19"/>
      <c r="G35" s="38"/>
      <c r="H35" s="31"/>
      <c r="I35" s="12"/>
      <c r="J35" s="49"/>
      <c r="K35" s="48"/>
      <c r="L35" s="19"/>
      <c r="M35" s="48"/>
      <c r="N35" s="48">
        <f>O37-L36</f>
        <v>2880</v>
      </c>
      <c r="O35" s="19"/>
      <c r="P35" s="19"/>
      <c r="Q35" s="31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1:51" s="11" customFormat="1">
      <c r="A36" s="21"/>
      <c r="B36" s="19"/>
      <c r="C36" s="19">
        <v>120</v>
      </c>
      <c r="D36" s="51">
        <f>C36+C37+C38</f>
        <v>240</v>
      </c>
      <c r="E36" s="48"/>
      <c r="F36" s="22"/>
      <c r="G36" s="38"/>
      <c r="H36" s="31"/>
      <c r="I36" s="12"/>
      <c r="J36" s="21"/>
      <c r="K36" s="19"/>
      <c r="L36" s="19">
        <v>120</v>
      </c>
      <c r="M36" s="51">
        <f>L36+L37+L38</f>
        <v>240</v>
      </c>
      <c r="N36" s="48"/>
      <c r="O36" s="22"/>
      <c r="P36" s="19"/>
      <c r="Q36" s="3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1:51" s="11" customFormat="1">
      <c r="A37" s="21" t="s">
        <v>37</v>
      </c>
      <c r="B37" s="22">
        <v>1000</v>
      </c>
      <c r="C37" s="22">
        <v>0</v>
      </c>
      <c r="D37" s="49"/>
      <c r="E37" s="22"/>
      <c r="F37" s="22">
        <v>7000</v>
      </c>
      <c r="G37" s="40">
        <f>F37-F44</f>
        <v>-20000</v>
      </c>
      <c r="H37" s="32">
        <f>F37/300</f>
        <v>23.333333333333332</v>
      </c>
      <c r="I37" s="13"/>
      <c r="J37" s="21" t="s">
        <v>37</v>
      </c>
      <c r="K37" s="22">
        <v>1000</v>
      </c>
      <c r="L37" s="22">
        <v>0</v>
      </c>
      <c r="M37" s="49"/>
      <c r="N37" s="22"/>
      <c r="O37" s="22">
        <v>3000</v>
      </c>
      <c r="P37" s="22">
        <f>O37-O44</f>
        <v>-20000</v>
      </c>
      <c r="Q37" s="32">
        <f>O37/300</f>
        <v>10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1:51" s="11" customFormat="1">
      <c r="A38" s="21"/>
      <c r="B38" s="18"/>
      <c r="C38" s="19">
        <v>120</v>
      </c>
      <c r="D38" s="51"/>
      <c r="E38" s="48">
        <f>F37+C38</f>
        <v>7120</v>
      </c>
      <c r="F38" s="22"/>
      <c r="G38" s="38"/>
      <c r="H38" s="31"/>
      <c r="I38" s="12"/>
      <c r="J38" s="21"/>
      <c r="K38" s="18"/>
      <c r="L38" s="19">
        <v>120</v>
      </c>
      <c r="M38" s="51"/>
      <c r="N38" s="48">
        <f>O37+L38</f>
        <v>3120</v>
      </c>
      <c r="O38" s="22"/>
      <c r="P38" s="19"/>
      <c r="Q38" s="31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1:51" s="11" customFormat="1">
      <c r="A39" s="49" t="s">
        <v>31</v>
      </c>
      <c r="B39" s="48">
        <v>1000</v>
      </c>
      <c r="C39" s="19"/>
      <c r="D39" s="63">
        <f>E40-E38</f>
        <v>610</v>
      </c>
      <c r="E39" s="48"/>
      <c r="F39" s="19"/>
      <c r="G39" s="38"/>
      <c r="H39" s="31"/>
      <c r="I39" s="12"/>
      <c r="J39" s="49" t="s">
        <v>31</v>
      </c>
      <c r="K39" s="48">
        <v>1000</v>
      </c>
      <c r="L39" s="19"/>
      <c r="M39" s="63">
        <f>N40-N38</f>
        <v>610</v>
      </c>
      <c r="N39" s="48"/>
      <c r="O39" s="19"/>
      <c r="P39" s="19"/>
      <c r="Q39" s="31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1:51" s="11" customFormat="1">
      <c r="A40" s="49"/>
      <c r="B40" s="48"/>
      <c r="C40" s="19"/>
      <c r="D40" s="63"/>
      <c r="E40" s="48">
        <f>E42-D41</f>
        <v>7730</v>
      </c>
      <c r="F40" s="19"/>
      <c r="G40" s="38"/>
      <c r="H40" s="31"/>
      <c r="I40" s="12"/>
      <c r="J40" s="49"/>
      <c r="K40" s="48"/>
      <c r="L40" s="19"/>
      <c r="M40" s="63"/>
      <c r="N40" s="48">
        <f>N42-M41</f>
        <v>3730</v>
      </c>
      <c r="O40" s="19"/>
      <c r="P40" s="19"/>
      <c r="Q40" s="3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1:51" s="11" customFormat="1">
      <c r="A41" s="49" t="s">
        <v>38</v>
      </c>
      <c r="B41" s="48">
        <v>800</v>
      </c>
      <c r="C41" s="19"/>
      <c r="D41" s="48">
        <v>17970</v>
      </c>
      <c r="E41" s="48"/>
      <c r="F41" s="19"/>
      <c r="G41" s="38"/>
      <c r="H41" s="31"/>
      <c r="I41" s="12"/>
      <c r="J41" s="49" t="s">
        <v>38</v>
      </c>
      <c r="K41" s="48">
        <v>800</v>
      </c>
      <c r="L41" s="19"/>
      <c r="M41" s="48">
        <v>17970</v>
      </c>
      <c r="N41" s="48"/>
      <c r="O41" s="19"/>
      <c r="P41" s="19"/>
      <c r="Q41" s="3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1:51" s="11" customFormat="1">
      <c r="A42" s="49"/>
      <c r="B42" s="48"/>
      <c r="C42" s="19"/>
      <c r="D42" s="48"/>
      <c r="E42" s="48">
        <f>E45-D43</f>
        <v>25700</v>
      </c>
      <c r="F42" s="19"/>
      <c r="G42" s="38"/>
      <c r="H42" s="31"/>
      <c r="I42" s="12"/>
      <c r="J42" s="49"/>
      <c r="K42" s="48"/>
      <c r="L42" s="19"/>
      <c r="M42" s="48"/>
      <c r="N42" s="48">
        <f>N45-M43</f>
        <v>21700</v>
      </c>
      <c r="O42" s="19"/>
      <c r="P42" s="19"/>
      <c r="Q42" s="3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1:51">
      <c r="A43" s="18"/>
      <c r="B43" s="19"/>
      <c r="C43" s="28">
        <v>100</v>
      </c>
      <c r="D43" s="52">
        <f>C44+C43+C45</f>
        <v>2600</v>
      </c>
      <c r="E43" s="49"/>
      <c r="F43" s="19"/>
      <c r="G43" s="38"/>
      <c r="H43" s="31"/>
      <c r="J43" s="18"/>
      <c r="K43" s="19"/>
      <c r="L43" s="28">
        <v>100</v>
      </c>
      <c r="M43" s="52">
        <f>L44+L43+L45</f>
        <v>2600</v>
      </c>
      <c r="N43" s="49"/>
      <c r="O43" s="19"/>
      <c r="P43" s="19"/>
      <c r="Q43" s="31"/>
    </row>
    <row r="44" spans="1:51" s="2" customFormat="1">
      <c r="A44" s="23" t="s">
        <v>39</v>
      </c>
      <c r="B44" s="24"/>
      <c r="C44" s="24">
        <v>2400</v>
      </c>
      <c r="D44" s="49"/>
      <c r="E44" s="23"/>
      <c r="F44" s="29">
        <v>27000</v>
      </c>
      <c r="G44" s="41">
        <f>F44-27000</f>
        <v>0</v>
      </c>
      <c r="H44" s="33">
        <f>F44/300</f>
        <v>90</v>
      </c>
      <c r="I44" s="1"/>
      <c r="J44" s="23" t="s">
        <v>48</v>
      </c>
      <c r="K44" s="24"/>
      <c r="L44" s="24">
        <v>2400</v>
      </c>
      <c r="M44" s="49"/>
      <c r="N44" s="23"/>
      <c r="O44" s="29">
        <v>23000</v>
      </c>
      <c r="P44" s="24">
        <f>O44-23000</f>
        <v>0</v>
      </c>
      <c r="Q44" s="33">
        <f>O44/300</f>
        <v>76.666666666666671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>
      <c r="A45" s="18"/>
      <c r="B45" s="19"/>
      <c r="C45" s="28">
        <v>100</v>
      </c>
      <c r="D45" s="49"/>
      <c r="E45" s="48">
        <f>F44+C44/2+C45</f>
        <v>28300</v>
      </c>
      <c r="F45" s="19"/>
      <c r="G45" s="38"/>
      <c r="H45" s="31"/>
      <c r="J45" s="18"/>
      <c r="K45" s="19"/>
      <c r="L45" s="28">
        <v>100</v>
      </c>
      <c r="M45" s="49"/>
      <c r="N45" s="48">
        <f>O44+L44/2+L45</f>
        <v>24300</v>
      </c>
      <c r="O45" s="19"/>
      <c r="P45" s="19"/>
      <c r="Q45" s="31"/>
    </row>
    <row r="46" spans="1:51">
      <c r="A46" s="49" t="s">
        <v>38</v>
      </c>
      <c r="B46" s="48">
        <v>800</v>
      </c>
      <c r="C46" s="19"/>
      <c r="D46" s="48">
        <v>17970</v>
      </c>
      <c r="E46" s="48"/>
      <c r="F46" s="19"/>
      <c r="G46" s="38"/>
      <c r="H46" s="31"/>
      <c r="J46" s="49" t="s">
        <v>38</v>
      </c>
      <c r="K46" s="48">
        <v>800</v>
      </c>
      <c r="L46" s="19"/>
      <c r="M46" s="48">
        <v>17970</v>
      </c>
      <c r="N46" s="48"/>
      <c r="O46" s="19"/>
      <c r="P46" s="19"/>
      <c r="Q46" s="31"/>
    </row>
    <row r="47" spans="1:51">
      <c r="A47" s="49"/>
      <c r="B47" s="48"/>
      <c r="C47" s="19"/>
      <c r="D47" s="48"/>
      <c r="E47" s="48">
        <f>E45+D46</f>
        <v>46270</v>
      </c>
      <c r="F47" s="19"/>
      <c r="G47" s="38"/>
      <c r="H47" s="31"/>
      <c r="J47" s="49"/>
      <c r="K47" s="48"/>
      <c r="L47" s="19"/>
      <c r="M47" s="48"/>
      <c r="N47" s="48">
        <f>N45+M46</f>
        <v>42270</v>
      </c>
      <c r="O47" s="19"/>
      <c r="P47" s="19"/>
      <c r="Q47" s="31"/>
    </row>
    <row r="48" spans="1:51">
      <c r="A48" s="49" t="s">
        <v>31</v>
      </c>
      <c r="B48" s="48">
        <v>800</v>
      </c>
      <c r="C48" s="19"/>
      <c r="D48" s="48">
        <v>620</v>
      </c>
      <c r="E48" s="48"/>
      <c r="F48" s="19"/>
      <c r="G48" s="38"/>
      <c r="H48" s="31"/>
      <c r="J48" s="49" t="s">
        <v>31</v>
      </c>
      <c r="K48" s="48">
        <v>800</v>
      </c>
      <c r="L48" s="19"/>
      <c r="M48" s="48">
        <v>620</v>
      </c>
      <c r="N48" s="48"/>
      <c r="O48" s="19"/>
      <c r="P48" s="19"/>
      <c r="Q48" s="31"/>
    </row>
    <row r="49" spans="1:51">
      <c r="A49" s="49"/>
      <c r="B49" s="48"/>
      <c r="C49" s="19"/>
      <c r="D49" s="48"/>
      <c r="E49" s="48">
        <f>E47+D48</f>
        <v>46890</v>
      </c>
      <c r="F49" s="19"/>
      <c r="G49" s="38"/>
      <c r="H49" s="31"/>
      <c r="J49" s="49"/>
      <c r="K49" s="48"/>
      <c r="L49" s="19"/>
      <c r="M49" s="48"/>
      <c r="N49" s="48">
        <f>N47+M48</f>
        <v>42890</v>
      </c>
      <c r="O49" s="19"/>
      <c r="P49" s="19"/>
      <c r="Q49" s="31"/>
    </row>
    <row r="50" spans="1:51">
      <c r="A50" s="21"/>
      <c r="B50" s="19"/>
      <c r="C50" s="19">
        <v>110</v>
      </c>
      <c r="D50" s="51">
        <f>C50+C51+C52</f>
        <v>220</v>
      </c>
      <c r="E50" s="48"/>
      <c r="F50" s="19"/>
      <c r="G50" s="38"/>
      <c r="H50" s="31"/>
      <c r="J50" s="21"/>
      <c r="K50" s="19"/>
      <c r="L50" s="19">
        <v>110</v>
      </c>
      <c r="M50" s="51">
        <f>L50+L51+L52</f>
        <v>220</v>
      </c>
      <c r="N50" s="48"/>
      <c r="O50" s="19"/>
      <c r="P50" s="19"/>
      <c r="Q50" s="31"/>
    </row>
    <row r="51" spans="1:51" s="2" customFormat="1">
      <c r="A51" s="21" t="s">
        <v>40</v>
      </c>
      <c r="B51" s="22">
        <v>800</v>
      </c>
      <c r="C51" s="22">
        <v>0</v>
      </c>
      <c r="D51" s="51"/>
      <c r="E51" s="21"/>
      <c r="F51" s="22">
        <f>E49+C50</f>
        <v>47000</v>
      </c>
      <c r="G51" s="40">
        <f>G44+C44/2+C45+D46+D48+C50</f>
        <v>20000</v>
      </c>
      <c r="H51" s="32">
        <f>F51/300</f>
        <v>156.66666666666666</v>
      </c>
      <c r="I51" s="1"/>
      <c r="J51" s="21" t="s">
        <v>40</v>
      </c>
      <c r="K51" s="22">
        <v>800</v>
      </c>
      <c r="L51" s="22">
        <v>0</v>
      </c>
      <c r="M51" s="51"/>
      <c r="N51" s="21"/>
      <c r="O51" s="22">
        <f>N49+L50</f>
        <v>43000</v>
      </c>
      <c r="P51" s="22">
        <f>P44+L44/2+L45+M46+M48+L50</f>
        <v>20000</v>
      </c>
      <c r="Q51" s="32">
        <f>O51/300</f>
        <v>143.33333333333334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>
      <c r="A52" s="21"/>
      <c r="B52" s="19"/>
      <c r="C52" s="19">
        <v>110</v>
      </c>
      <c r="D52" s="55"/>
      <c r="E52" s="48">
        <f>F51+C52</f>
        <v>47110</v>
      </c>
      <c r="F52" s="19"/>
      <c r="G52" s="38"/>
      <c r="H52" s="31"/>
      <c r="J52" s="21"/>
      <c r="K52" s="19"/>
      <c r="L52" s="19">
        <v>110</v>
      </c>
      <c r="M52" s="55"/>
      <c r="N52" s="48">
        <f>O51+L52</f>
        <v>43110</v>
      </c>
      <c r="O52" s="19"/>
      <c r="P52" s="19"/>
      <c r="Q52" s="31"/>
    </row>
    <row r="53" spans="1:51">
      <c r="A53" s="49" t="s">
        <v>41</v>
      </c>
      <c r="B53" s="48">
        <v>800</v>
      </c>
      <c r="C53" s="19"/>
      <c r="D53" s="48">
        <v>1840</v>
      </c>
      <c r="E53" s="48"/>
      <c r="F53" s="19"/>
      <c r="G53" s="56"/>
      <c r="H53" s="31"/>
      <c r="J53" s="49" t="s">
        <v>41</v>
      </c>
      <c r="K53" s="48">
        <v>800</v>
      </c>
      <c r="L53" s="19"/>
      <c r="M53" s="48">
        <v>1840</v>
      </c>
      <c r="N53" s="48"/>
      <c r="O53" s="19"/>
      <c r="P53" s="48"/>
      <c r="Q53" s="31"/>
    </row>
    <row r="54" spans="1:51">
      <c r="A54" s="49"/>
      <c r="B54" s="48"/>
      <c r="C54" s="19"/>
      <c r="D54" s="48"/>
      <c r="E54" s="48">
        <f>E52+D53</f>
        <v>48950</v>
      </c>
      <c r="F54" s="19"/>
      <c r="G54" s="56"/>
      <c r="H54" s="31"/>
      <c r="J54" s="49"/>
      <c r="K54" s="48"/>
      <c r="L54" s="19"/>
      <c r="M54" s="48"/>
      <c r="N54" s="48">
        <f>N52+M53</f>
        <v>44950</v>
      </c>
      <c r="O54" s="19"/>
      <c r="P54" s="48"/>
      <c r="Q54" s="31"/>
    </row>
    <row r="55" spans="1:51">
      <c r="A55" s="49" t="s">
        <v>31</v>
      </c>
      <c r="B55" s="48">
        <v>800</v>
      </c>
      <c r="C55" s="19"/>
      <c r="D55" s="48">
        <v>620</v>
      </c>
      <c r="E55" s="48"/>
      <c r="F55" s="19"/>
      <c r="G55" s="56"/>
      <c r="H55" s="31"/>
      <c r="J55" s="49" t="s">
        <v>31</v>
      </c>
      <c r="K55" s="48">
        <v>800</v>
      </c>
      <c r="L55" s="19"/>
      <c r="M55" s="48">
        <v>620</v>
      </c>
      <c r="N55" s="48"/>
      <c r="O55" s="19"/>
      <c r="P55" s="48"/>
      <c r="Q55" s="31"/>
    </row>
    <row r="56" spans="1:51">
      <c r="A56" s="49"/>
      <c r="B56" s="48"/>
      <c r="C56" s="19"/>
      <c r="D56" s="48"/>
      <c r="E56" s="48">
        <f>E54+D55</f>
        <v>49570</v>
      </c>
      <c r="F56" s="19"/>
      <c r="G56" s="56"/>
      <c r="H56" s="31"/>
      <c r="J56" s="49"/>
      <c r="K56" s="48"/>
      <c r="L56" s="19"/>
      <c r="M56" s="48"/>
      <c r="N56" s="48">
        <f>N54+M55</f>
        <v>45570</v>
      </c>
      <c r="O56" s="19"/>
      <c r="P56" s="48"/>
      <c r="Q56" s="31"/>
    </row>
    <row r="57" spans="1:51">
      <c r="A57" s="54" t="s">
        <v>42</v>
      </c>
      <c r="B57" s="48">
        <v>800</v>
      </c>
      <c r="C57" s="19"/>
      <c r="D57" s="48">
        <v>96000</v>
      </c>
      <c r="E57" s="49"/>
      <c r="F57" s="19"/>
      <c r="G57" s="38"/>
      <c r="H57" s="31"/>
      <c r="J57" s="54" t="s">
        <v>42</v>
      </c>
      <c r="K57" s="48">
        <v>800</v>
      </c>
      <c r="L57" s="19"/>
      <c r="M57" s="48">
        <v>96000</v>
      </c>
      <c r="N57" s="49"/>
      <c r="O57" s="19"/>
      <c r="P57" s="19"/>
      <c r="Q57" s="31"/>
    </row>
    <row r="58" spans="1:51">
      <c r="A58" s="54"/>
      <c r="B58" s="48"/>
      <c r="C58" s="19"/>
      <c r="D58" s="48"/>
      <c r="E58" s="48">
        <f>E56+D57</f>
        <v>145570</v>
      </c>
      <c r="F58" s="19"/>
      <c r="G58" s="38"/>
      <c r="H58" s="31"/>
      <c r="J58" s="54"/>
      <c r="K58" s="48"/>
      <c r="L58" s="19"/>
      <c r="M58" s="48"/>
      <c r="N58" s="48">
        <f>N56+M57</f>
        <v>141570</v>
      </c>
      <c r="O58" s="19"/>
      <c r="P58" s="19"/>
      <c r="Q58" s="31"/>
    </row>
    <row r="59" spans="1:51">
      <c r="A59" s="49" t="s">
        <v>41</v>
      </c>
      <c r="B59" s="48">
        <v>800</v>
      </c>
      <c r="C59" s="19"/>
      <c r="D59" s="48">
        <v>1840</v>
      </c>
      <c r="E59" s="48"/>
      <c r="F59" s="19"/>
      <c r="G59" s="38"/>
      <c r="H59" s="31"/>
      <c r="I59" s="17"/>
      <c r="J59" s="49" t="s">
        <v>41</v>
      </c>
      <c r="K59" s="48">
        <v>800</v>
      </c>
      <c r="L59" s="19"/>
      <c r="M59" s="48">
        <v>1840</v>
      </c>
      <c r="N59" s="48"/>
      <c r="O59" s="19"/>
      <c r="P59" s="19"/>
      <c r="Q59" s="31"/>
    </row>
    <row r="60" spans="1:51">
      <c r="A60" s="49"/>
      <c r="B60" s="48"/>
      <c r="C60" s="19"/>
      <c r="D60" s="48"/>
      <c r="E60" s="48">
        <f>E58+D59</f>
        <v>147410</v>
      </c>
      <c r="F60" s="19"/>
      <c r="G60" s="38"/>
      <c r="H60" s="31"/>
      <c r="J60" s="49"/>
      <c r="K60" s="48"/>
      <c r="L60" s="19"/>
      <c r="M60" s="48"/>
      <c r="N60" s="48">
        <f>N58+M59</f>
        <v>143410</v>
      </c>
      <c r="O60" s="19"/>
      <c r="P60" s="19"/>
      <c r="Q60" s="31"/>
    </row>
    <row r="61" spans="1:51">
      <c r="A61" s="53" t="s">
        <v>43</v>
      </c>
      <c r="B61" s="48">
        <v>800</v>
      </c>
      <c r="C61" s="19"/>
      <c r="D61" s="48">
        <v>108000</v>
      </c>
      <c r="E61" s="48"/>
      <c r="F61" s="19"/>
      <c r="G61" s="38"/>
      <c r="H61" s="31"/>
      <c r="J61" s="53" t="s">
        <v>43</v>
      </c>
      <c r="K61" s="48">
        <v>800</v>
      </c>
      <c r="L61" s="19"/>
      <c r="M61" s="48">
        <v>108000</v>
      </c>
      <c r="N61" s="48"/>
      <c r="O61" s="19"/>
      <c r="P61" s="19"/>
      <c r="Q61" s="31"/>
    </row>
    <row r="62" spans="1:51">
      <c r="A62" s="53"/>
      <c r="B62" s="48"/>
      <c r="C62" s="19"/>
      <c r="D62" s="48"/>
      <c r="E62" s="48">
        <f>E60+D61</f>
        <v>255410</v>
      </c>
      <c r="F62" s="19"/>
      <c r="G62" s="38"/>
      <c r="H62" s="31"/>
      <c r="J62" s="53"/>
      <c r="K62" s="48"/>
      <c r="L62" s="19"/>
      <c r="M62" s="48"/>
      <c r="N62" s="48">
        <f>N60+M61</f>
        <v>251410</v>
      </c>
      <c r="O62" s="19"/>
      <c r="P62" s="19"/>
      <c r="Q62" s="31"/>
    </row>
    <row r="63" spans="1:51">
      <c r="A63" s="49" t="s">
        <v>41</v>
      </c>
      <c r="B63" s="48">
        <v>800</v>
      </c>
      <c r="C63" s="19"/>
      <c r="D63" s="48">
        <v>1840</v>
      </c>
      <c r="E63" s="48"/>
      <c r="F63" s="19"/>
      <c r="G63" s="38"/>
      <c r="H63" s="31"/>
      <c r="J63" s="49" t="s">
        <v>41</v>
      </c>
      <c r="K63" s="48">
        <v>800</v>
      </c>
      <c r="L63" s="19"/>
      <c r="M63" s="48">
        <v>1840</v>
      </c>
      <c r="N63" s="48"/>
      <c r="O63" s="19"/>
      <c r="P63" s="19"/>
      <c r="Q63" s="31"/>
    </row>
    <row r="64" spans="1:51">
      <c r="A64" s="49"/>
      <c r="B64" s="48"/>
      <c r="C64" s="19"/>
      <c r="D64" s="48"/>
      <c r="E64" s="48">
        <f>E62+D63</f>
        <v>257250</v>
      </c>
      <c r="F64" s="19"/>
      <c r="G64" s="38"/>
      <c r="H64" s="31"/>
      <c r="J64" s="49"/>
      <c r="K64" s="48"/>
      <c r="L64" s="19"/>
      <c r="M64" s="48"/>
      <c r="N64" s="48">
        <f>N62+M63</f>
        <v>253250</v>
      </c>
      <c r="O64" s="19"/>
      <c r="P64" s="19"/>
      <c r="Q64" s="31"/>
    </row>
    <row r="65" spans="1:17">
      <c r="A65" s="54" t="s">
        <v>42</v>
      </c>
      <c r="B65" s="48">
        <v>800</v>
      </c>
      <c r="C65" s="19"/>
      <c r="D65" s="48">
        <v>96000</v>
      </c>
      <c r="E65" s="48"/>
      <c r="F65" s="19"/>
      <c r="G65" s="38"/>
      <c r="H65" s="31"/>
      <c r="J65" s="54" t="s">
        <v>42</v>
      </c>
      <c r="K65" s="48">
        <v>800</v>
      </c>
      <c r="L65" s="19"/>
      <c r="M65" s="48">
        <v>96000</v>
      </c>
      <c r="N65" s="48"/>
      <c r="O65" s="19"/>
      <c r="P65" s="19"/>
      <c r="Q65" s="31"/>
    </row>
    <row r="66" spans="1:17" s="1" customFormat="1">
      <c r="A66" s="54"/>
      <c r="B66" s="48"/>
      <c r="C66" s="19"/>
      <c r="D66" s="48"/>
      <c r="E66" s="48">
        <f>E64+D65</f>
        <v>353250</v>
      </c>
      <c r="F66" s="19"/>
      <c r="G66" s="38"/>
      <c r="H66" s="31"/>
      <c r="J66" s="54"/>
      <c r="K66" s="48"/>
      <c r="L66" s="19"/>
      <c r="M66" s="48"/>
      <c r="N66" s="48">
        <f>N64+M65</f>
        <v>349250</v>
      </c>
      <c r="O66" s="19"/>
      <c r="P66" s="19"/>
      <c r="Q66" s="31"/>
    </row>
    <row r="67" spans="1:17" s="1" customFormat="1">
      <c r="A67" s="49" t="s">
        <v>41</v>
      </c>
      <c r="B67" s="48">
        <v>800</v>
      </c>
      <c r="C67" s="19"/>
      <c r="D67" s="48">
        <v>1840</v>
      </c>
      <c r="E67" s="48"/>
      <c r="F67" s="19"/>
      <c r="G67" s="38"/>
      <c r="H67" s="31"/>
      <c r="J67" s="49" t="s">
        <v>41</v>
      </c>
      <c r="K67" s="48">
        <v>800</v>
      </c>
      <c r="L67" s="19"/>
      <c r="M67" s="48">
        <v>1840</v>
      </c>
      <c r="N67" s="48"/>
      <c r="O67" s="19"/>
      <c r="P67" s="19"/>
      <c r="Q67" s="31"/>
    </row>
    <row r="68" spans="1:17" s="1" customFormat="1">
      <c r="A68" s="49"/>
      <c r="B68" s="48"/>
      <c r="C68" s="19"/>
      <c r="D68" s="48"/>
      <c r="E68" s="48">
        <f>E66+D67</f>
        <v>355090</v>
      </c>
      <c r="F68" s="19"/>
      <c r="G68" s="38"/>
      <c r="H68" s="31"/>
      <c r="J68" s="49"/>
      <c r="K68" s="48"/>
      <c r="L68" s="19"/>
      <c r="M68" s="48"/>
      <c r="N68" s="48">
        <f>N66+M67</f>
        <v>351090</v>
      </c>
      <c r="O68" s="19"/>
      <c r="P68" s="19"/>
      <c r="Q68" s="31"/>
    </row>
    <row r="69" spans="1:17" s="1" customFormat="1">
      <c r="A69" s="54" t="s">
        <v>42</v>
      </c>
      <c r="B69" s="48">
        <v>800</v>
      </c>
      <c r="C69" s="19"/>
      <c r="D69" s="48">
        <v>96000</v>
      </c>
      <c r="E69" s="48"/>
      <c r="F69" s="19"/>
      <c r="G69" s="38"/>
      <c r="H69" s="31"/>
      <c r="J69" s="54" t="s">
        <v>42</v>
      </c>
      <c r="K69" s="48">
        <v>800</v>
      </c>
      <c r="L69" s="19"/>
      <c r="M69" s="48">
        <v>96000</v>
      </c>
      <c r="N69" s="48"/>
      <c r="O69" s="19"/>
      <c r="P69" s="19"/>
      <c r="Q69" s="31"/>
    </row>
    <row r="70" spans="1:17" s="1" customFormat="1">
      <c r="A70" s="54"/>
      <c r="B70" s="48"/>
      <c r="C70" s="19"/>
      <c r="D70" s="48"/>
      <c r="E70" s="48">
        <f>E68+D69</f>
        <v>451090</v>
      </c>
      <c r="F70" s="19"/>
      <c r="G70" s="38"/>
      <c r="H70" s="31"/>
      <c r="J70" s="54"/>
      <c r="K70" s="48"/>
      <c r="L70" s="19"/>
      <c r="M70" s="48"/>
      <c r="N70" s="48">
        <f>N68+M69</f>
        <v>447090</v>
      </c>
      <c r="O70" s="19"/>
      <c r="P70" s="19"/>
      <c r="Q70" s="31"/>
    </row>
    <row r="71" spans="1:17" s="1" customFormat="1">
      <c r="A71" s="49" t="s">
        <v>41</v>
      </c>
      <c r="B71" s="48">
        <v>800</v>
      </c>
      <c r="C71" s="19"/>
      <c r="D71" s="48">
        <v>1840</v>
      </c>
      <c r="E71" s="48"/>
      <c r="F71" s="19"/>
      <c r="G71" s="38"/>
      <c r="H71" s="31"/>
      <c r="J71" s="49" t="s">
        <v>41</v>
      </c>
      <c r="K71" s="48">
        <v>800</v>
      </c>
      <c r="L71" s="19"/>
      <c r="M71" s="48">
        <v>1840</v>
      </c>
      <c r="N71" s="48"/>
      <c r="O71" s="19"/>
      <c r="P71" s="19"/>
      <c r="Q71" s="31"/>
    </row>
    <row r="72" spans="1:17" s="1" customFormat="1">
      <c r="A72" s="49"/>
      <c r="B72" s="48"/>
      <c r="C72" s="19"/>
      <c r="D72" s="48"/>
      <c r="E72" s="48">
        <f>E70+D71</f>
        <v>452930</v>
      </c>
      <c r="F72" s="19"/>
      <c r="G72" s="38"/>
      <c r="H72" s="31"/>
      <c r="J72" s="49"/>
      <c r="K72" s="48"/>
      <c r="L72" s="19"/>
      <c r="M72" s="48"/>
      <c r="N72" s="48">
        <f>N70+M71</f>
        <v>448930</v>
      </c>
      <c r="O72" s="19"/>
      <c r="P72" s="19"/>
      <c r="Q72" s="31"/>
    </row>
    <row r="73" spans="1:17" s="1" customFormat="1">
      <c r="A73" s="53" t="s">
        <v>43</v>
      </c>
      <c r="B73" s="48">
        <v>800</v>
      </c>
      <c r="C73" s="19"/>
      <c r="D73" s="48">
        <v>108000</v>
      </c>
      <c r="E73" s="48"/>
      <c r="F73" s="19"/>
      <c r="G73" s="38"/>
      <c r="H73" s="31"/>
      <c r="J73" s="53" t="s">
        <v>43</v>
      </c>
      <c r="K73" s="48">
        <v>800</v>
      </c>
      <c r="L73" s="19"/>
      <c r="M73" s="48">
        <v>108000</v>
      </c>
      <c r="N73" s="48"/>
      <c r="O73" s="19"/>
      <c r="P73" s="19"/>
      <c r="Q73" s="31"/>
    </row>
    <row r="74" spans="1:17" s="1" customFormat="1">
      <c r="A74" s="53"/>
      <c r="B74" s="48"/>
      <c r="C74" s="19"/>
      <c r="D74" s="48"/>
      <c r="E74" s="48">
        <f>E72+D73</f>
        <v>560930</v>
      </c>
      <c r="F74" s="19"/>
      <c r="G74" s="38"/>
      <c r="H74" s="31"/>
      <c r="J74" s="53"/>
      <c r="K74" s="48"/>
      <c r="L74" s="19"/>
      <c r="M74" s="48"/>
      <c r="N74" s="48">
        <f>N72+M73</f>
        <v>556930</v>
      </c>
      <c r="O74" s="19"/>
      <c r="P74" s="19"/>
      <c r="Q74" s="31"/>
    </row>
    <row r="75" spans="1:17" s="1" customFormat="1">
      <c r="A75" s="49" t="s">
        <v>41</v>
      </c>
      <c r="B75" s="48">
        <v>800</v>
      </c>
      <c r="C75" s="19"/>
      <c r="D75" s="48">
        <v>1840</v>
      </c>
      <c r="E75" s="48"/>
      <c r="F75" s="19"/>
      <c r="G75" s="38"/>
      <c r="H75" s="31"/>
      <c r="J75" s="49" t="s">
        <v>41</v>
      </c>
      <c r="K75" s="48">
        <v>800</v>
      </c>
      <c r="L75" s="19"/>
      <c r="M75" s="48">
        <v>1840</v>
      </c>
      <c r="N75" s="48"/>
      <c r="O75" s="19"/>
      <c r="P75" s="19"/>
      <c r="Q75" s="31"/>
    </row>
    <row r="76" spans="1:17" s="1" customFormat="1">
      <c r="A76" s="49"/>
      <c r="B76" s="48"/>
      <c r="C76" s="19"/>
      <c r="D76" s="48"/>
      <c r="E76" s="48">
        <f>E74+D75</f>
        <v>562770</v>
      </c>
      <c r="F76" s="19"/>
      <c r="G76" s="43"/>
      <c r="H76" s="34"/>
      <c r="J76" s="49"/>
      <c r="K76" s="48"/>
      <c r="L76" s="19"/>
      <c r="M76" s="48"/>
      <c r="N76" s="48">
        <f>N74+M75</f>
        <v>558770</v>
      </c>
      <c r="O76" s="19"/>
      <c r="P76" s="30"/>
      <c r="Q76" s="34"/>
    </row>
    <row r="77" spans="1:17" s="1" customFormat="1">
      <c r="A77" s="54" t="s">
        <v>42</v>
      </c>
      <c r="B77" s="48">
        <v>800</v>
      </c>
      <c r="C77" s="19"/>
      <c r="D77" s="48">
        <v>96000</v>
      </c>
      <c r="E77" s="48"/>
      <c r="F77" s="19"/>
      <c r="G77" s="43"/>
      <c r="H77" s="34"/>
      <c r="J77" s="54" t="s">
        <v>42</v>
      </c>
      <c r="K77" s="48">
        <v>800</v>
      </c>
      <c r="L77" s="19"/>
      <c r="M77" s="48">
        <v>96000</v>
      </c>
      <c r="N77" s="48"/>
      <c r="O77" s="19"/>
      <c r="P77" s="30"/>
      <c r="Q77" s="34"/>
    </row>
    <row r="78" spans="1:17" s="1" customFormat="1">
      <c r="A78" s="54"/>
      <c r="B78" s="48"/>
      <c r="C78" s="19"/>
      <c r="D78" s="48"/>
      <c r="E78" s="48">
        <f>E76+D77</f>
        <v>658770</v>
      </c>
      <c r="F78" s="19"/>
      <c r="G78" s="43"/>
      <c r="H78" s="34"/>
      <c r="J78" s="54"/>
      <c r="K78" s="48"/>
      <c r="L78" s="19"/>
      <c r="M78" s="48"/>
      <c r="N78" s="48">
        <f>N76+M77</f>
        <v>654770</v>
      </c>
      <c r="O78" s="19"/>
      <c r="P78" s="30"/>
      <c r="Q78" s="34"/>
    </row>
    <row r="79" spans="1:17" s="1" customFormat="1">
      <c r="A79" s="49" t="s">
        <v>41</v>
      </c>
      <c r="B79" s="48">
        <v>800</v>
      </c>
      <c r="C79" s="19"/>
      <c r="D79" s="48">
        <v>1840</v>
      </c>
      <c r="E79" s="48"/>
      <c r="F79" s="19"/>
      <c r="G79" s="43"/>
      <c r="H79" s="34"/>
      <c r="J79" s="49" t="s">
        <v>41</v>
      </c>
      <c r="K79" s="48">
        <v>800</v>
      </c>
      <c r="L79" s="19"/>
      <c r="M79" s="48">
        <v>1840</v>
      </c>
      <c r="N79" s="48"/>
      <c r="O79" s="19"/>
      <c r="P79" s="30"/>
      <c r="Q79" s="34"/>
    </row>
    <row r="80" spans="1:17" s="1" customFormat="1">
      <c r="A80" s="49"/>
      <c r="B80" s="48"/>
      <c r="C80" s="19"/>
      <c r="D80" s="48"/>
      <c r="E80" s="48">
        <f>E78+D79</f>
        <v>660610</v>
      </c>
      <c r="F80" s="19"/>
      <c r="G80" s="43"/>
      <c r="H80" s="34"/>
      <c r="J80" s="49"/>
      <c r="K80" s="48"/>
      <c r="L80" s="19"/>
      <c r="M80" s="48"/>
      <c r="N80" s="48">
        <f>N78+M79</f>
        <v>656610</v>
      </c>
      <c r="O80" s="19"/>
      <c r="P80" s="30"/>
      <c r="Q80" s="34"/>
    </row>
    <row r="81" spans="1:17" s="1" customFormat="1">
      <c r="A81" s="54" t="s">
        <v>42</v>
      </c>
      <c r="B81" s="48">
        <v>800</v>
      </c>
      <c r="C81" s="19"/>
      <c r="D81" s="48">
        <v>96000</v>
      </c>
      <c r="E81" s="48"/>
      <c r="F81" s="19"/>
      <c r="G81" s="43"/>
      <c r="H81" s="34"/>
      <c r="J81" s="54" t="s">
        <v>42</v>
      </c>
      <c r="K81" s="48">
        <v>800</v>
      </c>
      <c r="L81" s="19"/>
      <c r="M81" s="48">
        <v>96000</v>
      </c>
      <c r="N81" s="48"/>
      <c r="O81" s="19"/>
      <c r="P81" s="30"/>
      <c r="Q81" s="34"/>
    </row>
    <row r="82" spans="1:17" s="1" customFormat="1">
      <c r="A82" s="54"/>
      <c r="B82" s="48"/>
      <c r="C82" s="19"/>
      <c r="D82" s="48"/>
      <c r="E82" s="48">
        <f>E80+D81</f>
        <v>756610</v>
      </c>
      <c r="F82" s="19"/>
      <c r="G82" s="43"/>
      <c r="H82" s="34"/>
      <c r="J82" s="54"/>
      <c r="K82" s="48"/>
      <c r="L82" s="19"/>
      <c r="M82" s="48"/>
      <c r="N82" s="48">
        <f>N80+M81</f>
        <v>752610</v>
      </c>
      <c r="O82" s="19"/>
      <c r="P82" s="30"/>
      <c r="Q82" s="34"/>
    </row>
    <row r="83" spans="1:17" s="1" customFormat="1">
      <c r="A83" s="49" t="s">
        <v>41</v>
      </c>
      <c r="B83" s="48">
        <v>800</v>
      </c>
      <c r="C83" s="19"/>
      <c r="D83" s="48">
        <v>1840</v>
      </c>
      <c r="E83" s="48"/>
      <c r="F83" s="19"/>
      <c r="G83" s="38"/>
      <c r="H83" s="31"/>
      <c r="J83" s="49" t="s">
        <v>41</v>
      </c>
      <c r="K83" s="48">
        <v>800</v>
      </c>
      <c r="L83" s="19"/>
      <c r="M83" s="48">
        <v>1840</v>
      </c>
      <c r="N83" s="48"/>
      <c r="O83" s="19"/>
      <c r="P83" s="19"/>
      <c r="Q83" s="31"/>
    </row>
    <row r="84" spans="1:17" s="1" customFormat="1">
      <c r="A84" s="49"/>
      <c r="B84" s="48"/>
      <c r="C84" s="19"/>
      <c r="D84" s="48"/>
      <c r="E84" s="48">
        <f>E82+D83</f>
        <v>758450</v>
      </c>
      <c r="F84" s="19"/>
      <c r="G84" s="38"/>
      <c r="H84" s="31"/>
      <c r="J84" s="49"/>
      <c r="K84" s="48"/>
      <c r="L84" s="19"/>
      <c r="M84" s="48"/>
      <c r="N84" s="48">
        <f>N82+M83</f>
        <v>754450</v>
      </c>
      <c r="O84" s="19"/>
      <c r="P84" s="19"/>
      <c r="Q84" s="31"/>
    </row>
    <row r="85" spans="1:17" s="1" customFormat="1">
      <c r="A85" s="53" t="s">
        <v>43</v>
      </c>
      <c r="B85" s="48">
        <v>800</v>
      </c>
      <c r="C85" s="19"/>
      <c r="D85" s="48">
        <v>108000</v>
      </c>
      <c r="E85" s="48"/>
      <c r="F85" s="19"/>
      <c r="G85" s="38"/>
      <c r="H85" s="31"/>
      <c r="J85" s="53" t="s">
        <v>43</v>
      </c>
      <c r="K85" s="48">
        <v>800</v>
      </c>
      <c r="L85" s="19"/>
      <c r="M85" s="48">
        <v>108000</v>
      </c>
      <c r="N85" s="48"/>
      <c r="O85" s="19"/>
      <c r="P85" s="19"/>
      <c r="Q85" s="31"/>
    </row>
    <row r="86" spans="1:17" s="1" customFormat="1">
      <c r="A86" s="53"/>
      <c r="B86" s="48"/>
      <c r="C86" s="19"/>
      <c r="D86" s="48"/>
      <c r="E86" s="48">
        <f>E84+D85</f>
        <v>866450</v>
      </c>
      <c r="F86" s="19"/>
      <c r="G86" s="38"/>
      <c r="H86" s="31"/>
      <c r="J86" s="53"/>
      <c r="K86" s="48"/>
      <c r="L86" s="19"/>
      <c r="M86" s="48"/>
      <c r="N86" s="48">
        <f>N84+M85</f>
        <v>862450</v>
      </c>
      <c r="O86" s="19"/>
      <c r="P86" s="19"/>
      <c r="Q86" s="31"/>
    </row>
    <row r="87" spans="1:17" s="1" customFormat="1">
      <c r="A87" s="49" t="s">
        <v>41</v>
      </c>
      <c r="B87" s="48">
        <v>800</v>
      </c>
      <c r="C87" s="19"/>
      <c r="D87" s="48">
        <v>1840</v>
      </c>
      <c r="E87" s="48"/>
      <c r="F87" s="19"/>
      <c r="G87" s="38"/>
      <c r="H87" s="31"/>
      <c r="J87" s="49" t="s">
        <v>41</v>
      </c>
      <c r="K87" s="48">
        <v>800</v>
      </c>
      <c r="L87" s="19"/>
      <c r="M87" s="48">
        <v>1840</v>
      </c>
      <c r="N87" s="48"/>
      <c r="O87" s="19"/>
      <c r="P87" s="19"/>
      <c r="Q87" s="31"/>
    </row>
    <row r="88" spans="1:17" s="1" customFormat="1">
      <c r="A88" s="49"/>
      <c r="B88" s="48"/>
      <c r="C88" s="19"/>
      <c r="D88" s="48"/>
      <c r="E88" s="48">
        <f>E86+D87</f>
        <v>868290</v>
      </c>
      <c r="F88" s="19"/>
      <c r="G88" s="38"/>
      <c r="H88" s="31"/>
      <c r="J88" s="49"/>
      <c r="K88" s="48"/>
      <c r="L88" s="19"/>
      <c r="M88" s="48"/>
      <c r="N88" s="48">
        <f>N86+M87</f>
        <v>864290</v>
      </c>
      <c r="O88" s="19"/>
      <c r="P88" s="19"/>
      <c r="Q88" s="31"/>
    </row>
    <row r="89" spans="1:17" s="1" customFormat="1">
      <c r="A89" s="54" t="s">
        <v>42</v>
      </c>
      <c r="B89" s="48">
        <v>800</v>
      </c>
      <c r="C89" s="19"/>
      <c r="D89" s="48">
        <v>96000</v>
      </c>
      <c r="E89" s="48"/>
      <c r="F89" s="19"/>
      <c r="G89" s="38"/>
      <c r="H89" s="31"/>
      <c r="J89" s="54" t="s">
        <v>42</v>
      </c>
      <c r="K89" s="48">
        <v>800</v>
      </c>
      <c r="L89" s="19"/>
      <c r="M89" s="48">
        <v>96000</v>
      </c>
      <c r="N89" s="48"/>
      <c r="O89" s="19"/>
      <c r="P89" s="19"/>
      <c r="Q89" s="31"/>
    </row>
    <row r="90" spans="1:17" s="1" customFormat="1">
      <c r="A90" s="54"/>
      <c r="B90" s="48"/>
      <c r="C90" s="19"/>
      <c r="D90" s="48"/>
      <c r="E90" s="48">
        <f>E88+D89</f>
        <v>964290</v>
      </c>
      <c r="F90" s="19"/>
      <c r="G90" s="38"/>
      <c r="H90" s="31"/>
      <c r="J90" s="54"/>
      <c r="K90" s="48"/>
      <c r="L90" s="19"/>
      <c r="M90" s="48"/>
      <c r="N90" s="48">
        <f>N88+M89</f>
        <v>960290</v>
      </c>
      <c r="O90" s="19"/>
      <c r="P90" s="19"/>
      <c r="Q90" s="31"/>
    </row>
    <row r="91" spans="1:17" s="1" customFormat="1">
      <c r="A91" s="49" t="s">
        <v>41</v>
      </c>
      <c r="B91" s="48">
        <v>800</v>
      </c>
      <c r="C91" s="19"/>
      <c r="D91" s="48">
        <v>1840</v>
      </c>
      <c r="E91" s="48"/>
      <c r="F91" s="19"/>
      <c r="G91" s="38"/>
      <c r="H91" s="31"/>
      <c r="J91" s="49" t="s">
        <v>41</v>
      </c>
      <c r="K91" s="48">
        <v>800</v>
      </c>
      <c r="L91" s="19"/>
      <c r="M91" s="48">
        <v>1840</v>
      </c>
      <c r="N91" s="48"/>
      <c r="O91" s="19"/>
      <c r="P91" s="19"/>
      <c r="Q91" s="31"/>
    </row>
    <row r="92" spans="1:17" s="1" customFormat="1">
      <c r="A92" s="49"/>
      <c r="B92" s="48"/>
      <c r="C92" s="19"/>
      <c r="D92" s="48"/>
      <c r="E92" s="48">
        <f>E90+D91</f>
        <v>966130</v>
      </c>
      <c r="F92" s="19"/>
      <c r="G92" s="38"/>
      <c r="H92" s="31"/>
      <c r="J92" s="49"/>
      <c r="K92" s="48"/>
      <c r="L92" s="19"/>
      <c r="M92" s="48"/>
      <c r="N92" s="48">
        <f>N90+M91</f>
        <v>962130</v>
      </c>
      <c r="O92" s="19"/>
      <c r="P92" s="19"/>
      <c r="Q92" s="31"/>
    </row>
    <row r="93" spans="1:17" s="1" customFormat="1">
      <c r="A93" s="54" t="s">
        <v>42</v>
      </c>
      <c r="B93" s="48">
        <v>800</v>
      </c>
      <c r="C93" s="19"/>
      <c r="D93" s="48">
        <v>96000</v>
      </c>
      <c r="E93" s="48"/>
      <c r="F93" s="19"/>
      <c r="G93" s="38"/>
      <c r="H93" s="31"/>
      <c r="J93" s="54" t="s">
        <v>42</v>
      </c>
      <c r="K93" s="48">
        <v>800</v>
      </c>
      <c r="L93" s="19"/>
      <c r="M93" s="48">
        <v>96000</v>
      </c>
      <c r="N93" s="48"/>
      <c r="O93" s="19"/>
      <c r="P93" s="19"/>
      <c r="Q93" s="31"/>
    </row>
    <row r="94" spans="1:17" s="1" customFormat="1">
      <c r="A94" s="54"/>
      <c r="B94" s="48"/>
      <c r="C94" s="19"/>
      <c r="D94" s="48"/>
      <c r="E94" s="48">
        <f>E92+D93</f>
        <v>1062130</v>
      </c>
      <c r="F94" s="19"/>
      <c r="G94" s="38"/>
      <c r="H94" s="31"/>
      <c r="J94" s="54"/>
      <c r="K94" s="48"/>
      <c r="L94" s="19"/>
      <c r="M94" s="48"/>
      <c r="N94" s="48">
        <f>N92+M93</f>
        <v>1058130</v>
      </c>
      <c r="O94" s="19"/>
      <c r="P94" s="19"/>
      <c r="Q94" s="31"/>
    </row>
    <row r="95" spans="1:17" s="1" customFormat="1">
      <c r="A95" s="49" t="s">
        <v>41</v>
      </c>
      <c r="B95" s="48">
        <v>800</v>
      </c>
      <c r="C95" s="19"/>
      <c r="D95" s="48">
        <v>1840</v>
      </c>
      <c r="E95" s="48"/>
      <c r="F95" s="19"/>
      <c r="G95" s="38"/>
      <c r="H95" s="31"/>
      <c r="J95" s="49" t="s">
        <v>41</v>
      </c>
      <c r="K95" s="48">
        <v>800</v>
      </c>
      <c r="L95" s="19"/>
      <c r="M95" s="48">
        <v>1840</v>
      </c>
      <c r="N95" s="48"/>
      <c r="O95" s="19"/>
      <c r="P95" s="19"/>
      <c r="Q95" s="31"/>
    </row>
    <row r="96" spans="1:17" s="1" customFormat="1">
      <c r="A96" s="49"/>
      <c r="B96" s="48"/>
      <c r="C96" s="19"/>
      <c r="D96" s="48"/>
      <c r="E96" s="48">
        <f>E94+D95</f>
        <v>1063970</v>
      </c>
      <c r="F96" s="19"/>
      <c r="G96" s="38"/>
      <c r="H96" s="31"/>
      <c r="J96" s="49"/>
      <c r="K96" s="48"/>
      <c r="L96" s="19"/>
      <c r="M96" s="48"/>
      <c r="N96" s="48">
        <f>N94+M95</f>
        <v>1059970</v>
      </c>
      <c r="O96" s="19"/>
      <c r="P96" s="19"/>
      <c r="Q96" s="31"/>
    </row>
    <row r="97" spans="1:51" s="1" customFormat="1">
      <c r="A97" s="53" t="s">
        <v>43</v>
      </c>
      <c r="B97" s="48">
        <v>800</v>
      </c>
      <c r="C97" s="19"/>
      <c r="D97" s="48">
        <v>108000</v>
      </c>
      <c r="E97" s="48"/>
      <c r="F97" s="19"/>
      <c r="G97" s="38"/>
      <c r="H97" s="31"/>
      <c r="J97" s="53" t="s">
        <v>43</v>
      </c>
      <c r="K97" s="48">
        <v>800</v>
      </c>
      <c r="L97" s="19"/>
      <c r="M97" s="48">
        <v>108000</v>
      </c>
      <c r="N97" s="48"/>
      <c r="O97" s="19"/>
      <c r="P97" s="19"/>
      <c r="Q97" s="31"/>
    </row>
    <row r="98" spans="1:51" s="15" customFormat="1">
      <c r="A98" s="53"/>
      <c r="B98" s="48"/>
      <c r="C98" s="19"/>
      <c r="D98" s="48"/>
      <c r="E98" s="48">
        <f>E96+D97</f>
        <v>1171970</v>
      </c>
      <c r="F98" s="19"/>
      <c r="G98" s="38"/>
      <c r="H98" s="31"/>
      <c r="I98" s="1"/>
      <c r="J98" s="53"/>
      <c r="K98" s="48"/>
      <c r="L98" s="19"/>
      <c r="M98" s="48"/>
      <c r="N98" s="48">
        <f>N96+M97</f>
        <v>1167970</v>
      </c>
      <c r="O98" s="19"/>
      <c r="P98" s="19"/>
      <c r="Q98" s="3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s="15" customFormat="1">
      <c r="A99" s="49" t="s">
        <v>41</v>
      </c>
      <c r="B99" s="48">
        <v>800</v>
      </c>
      <c r="C99" s="19"/>
      <c r="D99" s="48">
        <v>1840</v>
      </c>
      <c r="E99" s="48"/>
      <c r="F99" s="19"/>
      <c r="G99" s="38"/>
      <c r="H99" s="31"/>
      <c r="I99" s="1"/>
      <c r="J99" s="49" t="s">
        <v>41</v>
      </c>
      <c r="K99" s="48">
        <v>800</v>
      </c>
      <c r="L99" s="19"/>
      <c r="M99" s="48">
        <v>1840</v>
      </c>
      <c r="N99" s="48"/>
      <c r="O99" s="19"/>
      <c r="P99" s="19"/>
      <c r="Q99" s="3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s="15" customFormat="1">
      <c r="A100" s="49"/>
      <c r="B100" s="48"/>
      <c r="C100" s="19"/>
      <c r="D100" s="48"/>
      <c r="E100" s="48">
        <f>E98+D99</f>
        <v>1173810</v>
      </c>
      <c r="F100" s="19"/>
      <c r="G100" s="38"/>
      <c r="H100" s="31"/>
      <c r="I100" s="1"/>
      <c r="J100" s="49"/>
      <c r="K100" s="48"/>
      <c r="L100" s="19"/>
      <c r="M100" s="48"/>
      <c r="N100" s="48">
        <f>N98+M99</f>
        <v>1169810</v>
      </c>
      <c r="O100" s="19"/>
      <c r="P100" s="19"/>
      <c r="Q100" s="3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s="15" customFormat="1">
      <c r="A101" s="54" t="s">
        <v>42</v>
      </c>
      <c r="B101" s="48">
        <v>800</v>
      </c>
      <c r="C101" s="19"/>
      <c r="D101" s="48">
        <v>96000</v>
      </c>
      <c r="E101" s="48"/>
      <c r="F101" s="19"/>
      <c r="G101" s="38"/>
      <c r="H101" s="31"/>
      <c r="I101" s="1"/>
      <c r="J101" s="54" t="s">
        <v>42</v>
      </c>
      <c r="K101" s="48">
        <v>800</v>
      </c>
      <c r="L101" s="19"/>
      <c r="M101" s="48">
        <v>96000</v>
      </c>
      <c r="N101" s="48"/>
      <c r="O101" s="19"/>
      <c r="P101" s="19"/>
      <c r="Q101" s="3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s="15" customFormat="1">
      <c r="A102" s="54"/>
      <c r="B102" s="48"/>
      <c r="C102" s="19"/>
      <c r="D102" s="48"/>
      <c r="E102" s="48">
        <f>E100+D101</f>
        <v>1269810</v>
      </c>
      <c r="F102" s="19"/>
      <c r="G102" s="38"/>
      <c r="H102" s="31"/>
      <c r="I102" s="1"/>
      <c r="J102" s="54"/>
      <c r="K102" s="48"/>
      <c r="L102" s="19"/>
      <c r="M102" s="48"/>
      <c r="N102" s="48">
        <f>N100+M101</f>
        <v>1265810</v>
      </c>
      <c r="O102" s="19"/>
      <c r="P102" s="19"/>
      <c r="Q102" s="3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s="15" customFormat="1">
      <c r="A103" s="49" t="s">
        <v>41</v>
      </c>
      <c r="B103" s="48">
        <v>800</v>
      </c>
      <c r="C103" s="19"/>
      <c r="D103" s="48">
        <v>1840</v>
      </c>
      <c r="E103" s="48"/>
      <c r="F103" s="19"/>
      <c r="G103" s="38"/>
      <c r="H103" s="31"/>
      <c r="I103" s="1"/>
      <c r="J103" s="49" t="s">
        <v>41</v>
      </c>
      <c r="K103" s="48">
        <v>800</v>
      </c>
      <c r="L103" s="19"/>
      <c r="M103" s="48">
        <v>1840</v>
      </c>
      <c r="N103" s="48"/>
      <c r="O103" s="19"/>
      <c r="P103" s="19"/>
      <c r="Q103" s="3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s="15" customFormat="1">
      <c r="A104" s="49"/>
      <c r="B104" s="48"/>
      <c r="C104" s="19"/>
      <c r="D104" s="48"/>
      <c r="E104" s="48">
        <f>E102+D103</f>
        <v>1271650</v>
      </c>
      <c r="F104" s="19"/>
      <c r="G104" s="38"/>
      <c r="H104" s="31"/>
      <c r="I104" s="1"/>
      <c r="J104" s="49"/>
      <c r="K104" s="48"/>
      <c r="L104" s="19"/>
      <c r="M104" s="48"/>
      <c r="N104" s="48">
        <f>N102+M103</f>
        <v>1267650</v>
      </c>
      <c r="O104" s="19"/>
      <c r="P104" s="19"/>
      <c r="Q104" s="3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s="15" customFormat="1">
      <c r="A105" s="54" t="s">
        <v>42</v>
      </c>
      <c r="B105" s="48">
        <v>800</v>
      </c>
      <c r="C105" s="19"/>
      <c r="D105" s="48">
        <v>96000</v>
      </c>
      <c r="E105" s="48"/>
      <c r="F105" s="19"/>
      <c r="G105" s="38"/>
      <c r="H105" s="31"/>
      <c r="I105" s="1"/>
      <c r="J105" s="54" t="s">
        <v>42</v>
      </c>
      <c r="K105" s="48">
        <v>800</v>
      </c>
      <c r="L105" s="19"/>
      <c r="M105" s="48">
        <v>96000</v>
      </c>
      <c r="N105" s="48"/>
      <c r="O105" s="19"/>
      <c r="P105" s="19"/>
      <c r="Q105" s="3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s="15" customFormat="1">
      <c r="A106" s="54"/>
      <c r="B106" s="48"/>
      <c r="C106" s="19"/>
      <c r="D106" s="48"/>
      <c r="E106" s="48">
        <f>E104+D105</f>
        <v>1367650</v>
      </c>
      <c r="F106" s="19"/>
      <c r="G106" s="38"/>
      <c r="H106" s="31"/>
      <c r="I106" s="1"/>
      <c r="J106" s="54"/>
      <c r="K106" s="48"/>
      <c r="L106" s="19"/>
      <c r="M106" s="48"/>
      <c r="N106" s="48">
        <f>N104+M105</f>
        <v>1363650</v>
      </c>
      <c r="O106" s="19"/>
      <c r="P106" s="19"/>
      <c r="Q106" s="3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s="15" customFormat="1">
      <c r="A107" s="49" t="s">
        <v>41</v>
      </c>
      <c r="B107" s="48">
        <v>800</v>
      </c>
      <c r="C107" s="19"/>
      <c r="D107" s="48">
        <v>1840</v>
      </c>
      <c r="E107" s="48"/>
      <c r="F107" s="19"/>
      <c r="G107" s="38"/>
      <c r="H107" s="31"/>
      <c r="I107" s="1"/>
      <c r="J107" s="49" t="s">
        <v>41</v>
      </c>
      <c r="K107" s="48">
        <v>800</v>
      </c>
      <c r="L107" s="19"/>
      <c r="M107" s="48">
        <v>1840</v>
      </c>
      <c r="N107" s="48"/>
      <c r="O107" s="19"/>
      <c r="P107" s="19"/>
      <c r="Q107" s="3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s="15" customFormat="1">
      <c r="A108" s="49"/>
      <c r="B108" s="48"/>
      <c r="C108" s="19"/>
      <c r="D108" s="48"/>
      <c r="E108" s="48">
        <f>E106+D107</f>
        <v>1369490</v>
      </c>
      <c r="F108" s="19"/>
      <c r="G108" s="38"/>
      <c r="H108" s="31"/>
      <c r="I108" s="1"/>
      <c r="J108" s="49"/>
      <c r="K108" s="48"/>
      <c r="L108" s="19"/>
      <c r="M108" s="48"/>
      <c r="N108" s="48">
        <f>N106+M107</f>
        <v>1365490</v>
      </c>
      <c r="O108" s="19"/>
      <c r="P108" s="19"/>
      <c r="Q108" s="3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s="15" customFormat="1">
      <c r="A109" s="53" t="s">
        <v>43</v>
      </c>
      <c r="B109" s="48">
        <v>800</v>
      </c>
      <c r="C109" s="19"/>
      <c r="D109" s="48">
        <v>108000</v>
      </c>
      <c r="E109" s="48"/>
      <c r="F109" s="19"/>
      <c r="G109" s="38"/>
      <c r="H109" s="31"/>
      <c r="I109" s="1"/>
      <c r="J109" s="53" t="s">
        <v>43</v>
      </c>
      <c r="K109" s="48">
        <v>800</v>
      </c>
      <c r="L109" s="19"/>
      <c r="M109" s="48">
        <v>108000</v>
      </c>
      <c r="N109" s="48"/>
      <c r="O109" s="19"/>
      <c r="P109" s="19"/>
      <c r="Q109" s="3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s="15" customFormat="1">
      <c r="A110" s="53"/>
      <c r="B110" s="48"/>
      <c r="C110" s="19"/>
      <c r="D110" s="48"/>
      <c r="E110" s="48">
        <f>E108+D109</f>
        <v>1477490</v>
      </c>
      <c r="F110" s="19"/>
      <c r="G110" s="38"/>
      <c r="H110" s="31"/>
      <c r="I110" s="1"/>
      <c r="J110" s="53"/>
      <c r="K110" s="48"/>
      <c r="L110" s="19"/>
      <c r="M110" s="48"/>
      <c r="N110" s="48">
        <f>N108+M109</f>
        <v>1473490</v>
      </c>
      <c r="O110" s="19"/>
      <c r="P110" s="19"/>
      <c r="Q110" s="3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s="15" customFormat="1">
      <c r="A111" s="49" t="s">
        <v>41</v>
      </c>
      <c r="B111" s="48">
        <v>800</v>
      </c>
      <c r="C111" s="19"/>
      <c r="D111" s="48">
        <v>1840</v>
      </c>
      <c r="E111" s="48"/>
      <c r="F111" s="19"/>
      <c r="G111" s="38"/>
      <c r="H111" s="31"/>
      <c r="I111" s="1"/>
      <c r="J111" s="49" t="s">
        <v>41</v>
      </c>
      <c r="K111" s="48">
        <v>800</v>
      </c>
      <c r="L111" s="19"/>
      <c r="M111" s="48">
        <v>1840</v>
      </c>
      <c r="N111" s="48"/>
      <c r="O111" s="19"/>
      <c r="P111" s="19"/>
      <c r="Q111" s="3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s="15" customFormat="1">
      <c r="A112" s="49"/>
      <c r="B112" s="48"/>
      <c r="C112" s="19"/>
      <c r="D112" s="48"/>
      <c r="E112" s="48">
        <f>E110+D111</f>
        <v>1479330</v>
      </c>
      <c r="F112" s="19"/>
      <c r="G112" s="38"/>
      <c r="H112" s="31"/>
      <c r="I112" s="1"/>
      <c r="J112" s="49"/>
      <c r="K112" s="48"/>
      <c r="L112" s="19"/>
      <c r="M112" s="48"/>
      <c r="N112" s="48">
        <f>N110+M111</f>
        <v>1475330</v>
      </c>
      <c r="O112" s="19"/>
      <c r="P112" s="19"/>
      <c r="Q112" s="3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s="15" customFormat="1">
      <c r="A113" s="54" t="s">
        <v>42</v>
      </c>
      <c r="B113" s="48">
        <v>800</v>
      </c>
      <c r="C113" s="19"/>
      <c r="D113" s="48">
        <v>96000</v>
      </c>
      <c r="E113" s="48"/>
      <c r="F113" s="19"/>
      <c r="G113" s="38"/>
      <c r="H113" s="31"/>
      <c r="I113" s="1"/>
      <c r="J113" s="54" t="s">
        <v>42</v>
      </c>
      <c r="K113" s="48">
        <v>800</v>
      </c>
      <c r="L113" s="19"/>
      <c r="M113" s="48">
        <v>96000</v>
      </c>
      <c r="N113" s="48"/>
      <c r="O113" s="19"/>
      <c r="P113" s="19"/>
      <c r="Q113" s="3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s="15" customFormat="1">
      <c r="A114" s="54"/>
      <c r="B114" s="48"/>
      <c r="C114" s="19"/>
      <c r="D114" s="48"/>
      <c r="E114" s="48">
        <f>E112+D113</f>
        <v>1575330</v>
      </c>
      <c r="F114" s="19"/>
      <c r="G114" s="38"/>
      <c r="H114" s="31"/>
      <c r="I114" s="1"/>
      <c r="J114" s="54"/>
      <c r="K114" s="48"/>
      <c r="L114" s="19"/>
      <c r="M114" s="48"/>
      <c r="N114" s="48">
        <f>N112+M113</f>
        <v>1571330</v>
      </c>
      <c r="O114" s="19"/>
      <c r="P114" s="19"/>
      <c r="Q114" s="3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s="15" customFormat="1">
      <c r="A115" s="49" t="s">
        <v>41</v>
      </c>
      <c r="B115" s="48">
        <v>800</v>
      </c>
      <c r="C115" s="19"/>
      <c r="D115" s="48">
        <v>1840</v>
      </c>
      <c r="E115" s="48"/>
      <c r="F115" s="19"/>
      <c r="G115" s="38"/>
      <c r="H115" s="31"/>
      <c r="I115" s="1"/>
      <c r="J115" s="49" t="s">
        <v>41</v>
      </c>
      <c r="K115" s="48">
        <v>800</v>
      </c>
      <c r="L115" s="19"/>
      <c r="M115" s="48">
        <v>1840</v>
      </c>
      <c r="N115" s="48"/>
      <c r="O115" s="19"/>
      <c r="P115" s="19"/>
      <c r="Q115" s="3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s="15" customFormat="1">
      <c r="A116" s="49"/>
      <c r="B116" s="48"/>
      <c r="C116" s="19"/>
      <c r="D116" s="48"/>
      <c r="E116" s="48">
        <f>E114+D115</f>
        <v>1577170</v>
      </c>
      <c r="F116" s="19"/>
      <c r="G116" s="38"/>
      <c r="H116" s="31"/>
      <c r="I116" s="1"/>
      <c r="J116" s="49"/>
      <c r="K116" s="48"/>
      <c r="L116" s="19"/>
      <c r="M116" s="48"/>
      <c r="N116" s="48">
        <f>N114+M115</f>
        <v>1573170</v>
      </c>
      <c r="O116" s="19"/>
      <c r="P116" s="19"/>
      <c r="Q116" s="3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s="15" customFormat="1">
      <c r="A117" s="53" t="s">
        <v>43</v>
      </c>
      <c r="B117" s="48">
        <v>800</v>
      </c>
      <c r="C117" s="19"/>
      <c r="D117" s="48">
        <v>108000</v>
      </c>
      <c r="E117" s="48"/>
      <c r="F117" s="19"/>
      <c r="G117" s="38"/>
      <c r="H117" s="31"/>
      <c r="I117" s="1"/>
      <c r="J117" s="53" t="s">
        <v>43</v>
      </c>
      <c r="K117" s="48">
        <v>800</v>
      </c>
      <c r="L117" s="19"/>
      <c r="M117" s="48">
        <v>108000</v>
      </c>
      <c r="N117" s="48"/>
      <c r="O117" s="19"/>
      <c r="P117" s="19"/>
      <c r="Q117" s="3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s="15" customFormat="1">
      <c r="A118" s="53"/>
      <c r="B118" s="48"/>
      <c r="C118" s="19"/>
      <c r="D118" s="48"/>
      <c r="E118" s="48">
        <f>E116+D117</f>
        <v>1685170</v>
      </c>
      <c r="F118" s="19"/>
      <c r="G118" s="38"/>
      <c r="H118" s="31"/>
      <c r="I118" s="1"/>
      <c r="J118" s="53"/>
      <c r="K118" s="48"/>
      <c r="L118" s="19"/>
      <c r="M118" s="48"/>
      <c r="N118" s="48">
        <f>N116+M117</f>
        <v>1681170</v>
      </c>
      <c r="O118" s="19"/>
      <c r="P118" s="19"/>
      <c r="Q118" s="3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s="15" customFormat="1">
      <c r="A119" s="49" t="s">
        <v>41</v>
      </c>
      <c r="B119" s="48">
        <v>800</v>
      </c>
      <c r="C119" s="19"/>
      <c r="D119" s="48">
        <v>1840</v>
      </c>
      <c r="E119" s="48"/>
      <c r="F119" s="19"/>
      <c r="G119" s="38"/>
      <c r="H119" s="31"/>
      <c r="I119" s="1"/>
      <c r="J119" s="49" t="s">
        <v>41</v>
      </c>
      <c r="K119" s="48">
        <v>800</v>
      </c>
      <c r="L119" s="19"/>
      <c r="M119" s="48">
        <v>1840</v>
      </c>
      <c r="N119" s="48"/>
      <c r="O119" s="19"/>
      <c r="P119" s="19"/>
      <c r="Q119" s="3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s="15" customFormat="1">
      <c r="A120" s="49"/>
      <c r="B120" s="48"/>
      <c r="C120" s="19"/>
      <c r="D120" s="48"/>
      <c r="E120" s="48">
        <f>E118+D119</f>
        <v>1687010</v>
      </c>
      <c r="F120" s="19"/>
      <c r="G120" s="38"/>
      <c r="H120" s="31"/>
      <c r="I120" s="1"/>
      <c r="J120" s="49"/>
      <c r="K120" s="48"/>
      <c r="L120" s="19"/>
      <c r="M120" s="48"/>
      <c r="N120" s="48">
        <f>N118+M119</f>
        <v>1683010</v>
      </c>
      <c r="O120" s="19"/>
      <c r="P120" s="19"/>
      <c r="Q120" s="3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s="15" customFormat="1">
      <c r="A121" s="54" t="s">
        <v>42</v>
      </c>
      <c r="B121" s="48">
        <v>800</v>
      </c>
      <c r="C121" s="19"/>
      <c r="D121" s="48">
        <v>96000</v>
      </c>
      <c r="E121" s="48"/>
      <c r="F121" s="19"/>
      <c r="G121" s="38"/>
      <c r="H121" s="31"/>
      <c r="I121" s="1"/>
      <c r="J121" s="54" t="s">
        <v>42</v>
      </c>
      <c r="K121" s="48">
        <v>800</v>
      </c>
      <c r="L121" s="19"/>
      <c r="M121" s="48">
        <v>96000</v>
      </c>
      <c r="N121" s="48"/>
      <c r="O121" s="19"/>
      <c r="P121" s="19"/>
      <c r="Q121" s="3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s="15" customFormat="1">
      <c r="A122" s="54"/>
      <c r="B122" s="48"/>
      <c r="C122" s="19"/>
      <c r="D122" s="48"/>
      <c r="E122" s="48">
        <f>E120+D121</f>
        <v>1783010</v>
      </c>
      <c r="F122" s="19"/>
      <c r="G122" s="38"/>
      <c r="H122" s="31"/>
      <c r="I122" s="1"/>
      <c r="J122" s="54"/>
      <c r="K122" s="48"/>
      <c r="L122" s="19"/>
      <c r="M122" s="48"/>
      <c r="N122" s="48">
        <f>N120+M121</f>
        <v>1779010</v>
      </c>
      <c r="O122" s="19"/>
      <c r="P122" s="19"/>
      <c r="Q122" s="3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s="15" customFormat="1">
      <c r="A123" s="49" t="s">
        <v>41</v>
      </c>
      <c r="B123" s="48">
        <v>800</v>
      </c>
      <c r="C123" s="19"/>
      <c r="D123" s="48">
        <v>1840</v>
      </c>
      <c r="E123" s="48"/>
      <c r="F123" s="19"/>
      <c r="G123" s="38"/>
      <c r="H123" s="31"/>
      <c r="I123" s="1"/>
      <c r="J123" s="49" t="s">
        <v>41</v>
      </c>
      <c r="K123" s="48">
        <v>800</v>
      </c>
      <c r="L123" s="19"/>
      <c r="M123" s="48">
        <v>1840</v>
      </c>
      <c r="N123" s="48"/>
      <c r="O123" s="19"/>
      <c r="P123" s="19"/>
      <c r="Q123" s="3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s="15" customFormat="1">
      <c r="A124" s="49"/>
      <c r="B124" s="48"/>
      <c r="C124" s="19"/>
      <c r="D124" s="48"/>
      <c r="E124" s="48">
        <f>E122+D123</f>
        <v>1784850</v>
      </c>
      <c r="F124" s="19"/>
      <c r="G124" s="38"/>
      <c r="H124" s="31"/>
      <c r="I124" s="1"/>
      <c r="J124" s="49"/>
      <c r="K124" s="48"/>
      <c r="L124" s="19"/>
      <c r="M124" s="48"/>
      <c r="N124" s="48">
        <f>N122+M123</f>
        <v>1780850</v>
      </c>
      <c r="O124" s="19"/>
      <c r="P124" s="19"/>
      <c r="Q124" s="3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s="15" customFormat="1">
      <c r="A125" s="54" t="s">
        <v>42</v>
      </c>
      <c r="B125" s="48">
        <v>800</v>
      </c>
      <c r="C125" s="19"/>
      <c r="D125" s="48">
        <v>96000</v>
      </c>
      <c r="E125" s="48"/>
      <c r="F125" s="19"/>
      <c r="G125" s="38"/>
      <c r="H125" s="31"/>
      <c r="I125" s="1"/>
      <c r="J125" s="54" t="s">
        <v>42</v>
      </c>
      <c r="K125" s="48">
        <v>800</v>
      </c>
      <c r="L125" s="19"/>
      <c r="M125" s="48">
        <v>96000</v>
      </c>
      <c r="N125" s="48"/>
      <c r="O125" s="19"/>
      <c r="P125" s="19"/>
      <c r="Q125" s="3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s="15" customFormat="1">
      <c r="A126" s="54"/>
      <c r="B126" s="48"/>
      <c r="C126" s="19"/>
      <c r="D126" s="48"/>
      <c r="E126" s="48">
        <f>E124+D125</f>
        <v>1880850</v>
      </c>
      <c r="F126" s="19"/>
      <c r="G126" s="38"/>
      <c r="H126" s="31"/>
      <c r="I126" s="1"/>
      <c r="J126" s="54"/>
      <c r="K126" s="48"/>
      <c r="L126" s="19"/>
      <c r="M126" s="48"/>
      <c r="N126" s="48">
        <f>N124+M125</f>
        <v>1876850</v>
      </c>
      <c r="O126" s="19"/>
      <c r="P126" s="19"/>
      <c r="Q126" s="3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s="15" customFormat="1">
      <c r="A127" s="49" t="s">
        <v>41</v>
      </c>
      <c r="B127" s="48">
        <v>800</v>
      </c>
      <c r="C127" s="19"/>
      <c r="D127" s="48">
        <v>1840</v>
      </c>
      <c r="E127" s="48"/>
      <c r="F127" s="19"/>
      <c r="G127" s="38"/>
      <c r="H127" s="31"/>
      <c r="I127" s="1"/>
      <c r="J127" s="49" t="s">
        <v>41</v>
      </c>
      <c r="K127" s="48">
        <v>800</v>
      </c>
      <c r="L127" s="19"/>
      <c r="M127" s="48">
        <v>1840</v>
      </c>
      <c r="N127" s="48"/>
      <c r="O127" s="19"/>
      <c r="P127" s="19"/>
      <c r="Q127" s="3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s="15" customFormat="1">
      <c r="A128" s="49"/>
      <c r="B128" s="48"/>
      <c r="C128" s="19"/>
      <c r="D128" s="48"/>
      <c r="E128" s="48">
        <f>E126+D127</f>
        <v>1882690</v>
      </c>
      <c r="F128" s="19"/>
      <c r="G128" s="38"/>
      <c r="H128" s="31"/>
      <c r="I128" s="1"/>
      <c r="J128" s="49"/>
      <c r="K128" s="48"/>
      <c r="L128" s="19"/>
      <c r="M128" s="48"/>
      <c r="N128" s="48">
        <f>N126+M127</f>
        <v>1878690</v>
      </c>
      <c r="O128" s="19"/>
      <c r="P128" s="19"/>
      <c r="Q128" s="3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s="15" customFormat="1">
      <c r="A129" s="53" t="s">
        <v>43</v>
      </c>
      <c r="B129" s="48">
        <v>800</v>
      </c>
      <c r="C129" s="19"/>
      <c r="D129" s="48">
        <v>108000</v>
      </c>
      <c r="E129" s="48"/>
      <c r="F129" s="19"/>
      <c r="G129" s="38"/>
      <c r="H129" s="31"/>
      <c r="I129" s="1"/>
      <c r="J129" s="53" t="s">
        <v>43</v>
      </c>
      <c r="K129" s="48">
        <v>800</v>
      </c>
      <c r="L129" s="19"/>
      <c r="M129" s="48">
        <v>108000</v>
      </c>
      <c r="N129" s="48"/>
      <c r="O129" s="19"/>
      <c r="P129" s="19"/>
      <c r="Q129" s="3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s="15" customFormat="1">
      <c r="A130" s="53"/>
      <c r="B130" s="48"/>
      <c r="C130" s="19"/>
      <c r="D130" s="48"/>
      <c r="E130" s="48">
        <f>E128+D129</f>
        <v>1990690</v>
      </c>
      <c r="F130" s="19"/>
      <c r="G130" s="38"/>
      <c r="H130" s="31"/>
      <c r="I130" s="1"/>
      <c r="J130" s="53"/>
      <c r="K130" s="48"/>
      <c r="L130" s="19"/>
      <c r="M130" s="48"/>
      <c r="N130" s="48">
        <f>N128+M129</f>
        <v>1986690</v>
      </c>
      <c r="O130" s="19"/>
      <c r="P130" s="19"/>
      <c r="Q130" s="3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s="15" customFormat="1">
      <c r="A131" s="49" t="s">
        <v>41</v>
      </c>
      <c r="B131" s="48">
        <v>800</v>
      </c>
      <c r="C131" s="19"/>
      <c r="D131" s="48">
        <v>1840</v>
      </c>
      <c r="E131" s="48"/>
      <c r="F131" s="19"/>
      <c r="G131" s="38"/>
      <c r="H131" s="31"/>
      <c r="I131" s="1"/>
      <c r="J131" s="49" t="s">
        <v>41</v>
      </c>
      <c r="K131" s="48">
        <v>800</v>
      </c>
      <c r="L131" s="19"/>
      <c r="M131" s="48">
        <v>1840</v>
      </c>
      <c r="N131" s="48"/>
      <c r="O131" s="19"/>
      <c r="P131" s="19"/>
      <c r="Q131" s="3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s="15" customFormat="1">
      <c r="A132" s="49"/>
      <c r="B132" s="48"/>
      <c r="C132" s="19"/>
      <c r="D132" s="48"/>
      <c r="E132" s="48">
        <f>E130+D131</f>
        <v>1992530</v>
      </c>
      <c r="F132" s="19"/>
      <c r="G132" s="38"/>
      <c r="H132" s="31"/>
      <c r="I132" s="1"/>
      <c r="J132" s="49"/>
      <c r="K132" s="48"/>
      <c r="L132" s="19"/>
      <c r="M132" s="48"/>
      <c r="N132" s="48">
        <f>N130+M131</f>
        <v>1988530</v>
      </c>
      <c r="O132" s="19"/>
      <c r="P132" s="19"/>
      <c r="Q132" s="3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s="15" customFormat="1">
      <c r="A133" s="54" t="s">
        <v>42</v>
      </c>
      <c r="B133" s="48">
        <v>800</v>
      </c>
      <c r="C133" s="19"/>
      <c r="D133" s="48">
        <v>96000</v>
      </c>
      <c r="E133" s="48"/>
      <c r="F133" s="19"/>
      <c r="G133" s="38"/>
      <c r="H133" s="31"/>
      <c r="I133" s="1"/>
      <c r="J133" s="54" t="s">
        <v>42</v>
      </c>
      <c r="K133" s="48">
        <v>800</v>
      </c>
      <c r="L133" s="19"/>
      <c r="M133" s="48">
        <v>96000</v>
      </c>
      <c r="N133" s="48"/>
      <c r="O133" s="19"/>
      <c r="P133" s="19"/>
      <c r="Q133" s="3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s="15" customFormat="1">
      <c r="A134" s="54"/>
      <c r="B134" s="48"/>
      <c r="C134" s="19"/>
      <c r="D134" s="48"/>
      <c r="E134" s="48">
        <f>E132+D133</f>
        <v>2088530</v>
      </c>
      <c r="F134" s="19"/>
      <c r="G134" s="38"/>
      <c r="H134" s="31"/>
      <c r="I134" s="1"/>
      <c r="J134" s="54"/>
      <c r="K134" s="48"/>
      <c r="L134" s="19"/>
      <c r="M134" s="48"/>
      <c r="N134" s="48">
        <f>N132+M133</f>
        <v>2084530</v>
      </c>
      <c r="O134" s="19"/>
      <c r="P134" s="19"/>
      <c r="Q134" s="3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s="15" customFormat="1">
      <c r="A135" s="49" t="s">
        <v>41</v>
      </c>
      <c r="B135" s="48">
        <v>800</v>
      </c>
      <c r="C135" s="19"/>
      <c r="D135" s="48">
        <v>1840</v>
      </c>
      <c r="E135" s="48"/>
      <c r="F135" s="19"/>
      <c r="G135" s="38"/>
      <c r="H135" s="31"/>
      <c r="I135" s="1"/>
      <c r="J135" s="49" t="s">
        <v>41</v>
      </c>
      <c r="K135" s="48">
        <v>800</v>
      </c>
      <c r="L135" s="19"/>
      <c r="M135" s="48">
        <v>1840</v>
      </c>
      <c r="N135" s="48"/>
      <c r="O135" s="19"/>
      <c r="P135" s="19"/>
      <c r="Q135" s="3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s="15" customFormat="1">
      <c r="A136" s="49"/>
      <c r="B136" s="48"/>
      <c r="C136" s="19"/>
      <c r="D136" s="48"/>
      <c r="E136" s="48">
        <f>E134+D135</f>
        <v>2090370</v>
      </c>
      <c r="F136" s="19"/>
      <c r="G136" s="38"/>
      <c r="H136" s="31"/>
      <c r="I136" s="1"/>
      <c r="J136" s="49"/>
      <c r="K136" s="48"/>
      <c r="L136" s="19"/>
      <c r="M136" s="48"/>
      <c r="N136" s="48">
        <f>N134+M135</f>
        <v>2086370</v>
      </c>
      <c r="O136" s="19"/>
      <c r="P136" s="19"/>
      <c r="Q136" s="3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s="15" customFormat="1">
      <c r="A137" s="54" t="s">
        <v>42</v>
      </c>
      <c r="B137" s="48">
        <v>800</v>
      </c>
      <c r="C137" s="19"/>
      <c r="D137" s="48">
        <v>96000</v>
      </c>
      <c r="E137" s="48"/>
      <c r="F137" s="19"/>
      <c r="G137" s="38"/>
      <c r="H137" s="31"/>
      <c r="I137" s="1"/>
      <c r="J137" s="54" t="s">
        <v>42</v>
      </c>
      <c r="K137" s="48">
        <v>800</v>
      </c>
      <c r="L137" s="19"/>
      <c r="M137" s="48">
        <v>96000</v>
      </c>
      <c r="N137" s="48"/>
      <c r="O137" s="19"/>
      <c r="P137" s="19"/>
      <c r="Q137" s="3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s="15" customFormat="1">
      <c r="A138" s="54"/>
      <c r="B138" s="48"/>
      <c r="C138" s="19"/>
      <c r="D138" s="48"/>
      <c r="E138" s="48">
        <f>E136+D137</f>
        <v>2186370</v>
      </c>
      <c r="F138" s="19"/>
      <c r="G138" s="38"/>
      <c r="H138" s="31"/>
      <c r="I138" s="1"/>
      <c r="J138" s="54"/>
      <c r="K138" s="48"/>
      <c r="L138" s="19"/>
      <c r="M138" s="48"/>
      <c r="N138" s="48">
        <f>N136+M137</f>
        <v>2182370</v>
      </c>
      <c r="O138" s="19"/>
      <c r="P138" s="19"/>
      <c r="Q138" s="3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s="15" customFormat="1">
      <c r="A139" s="49" t="s">
        <v>41</v>
      </c>
      <c r="B139" s="48">
        <v>800</v>
      </c>
      <c r="C139" s="19"/>
      <c r="D139" s="48">
        <v>1840</v>
      </c>
      <c r="E139" s="48"/>
      <c r="F139" s="19"/>
      <c r="G139" s="38"/>
      <c r="H139" s="31"/>
      <c r="I139" s="1"/>
      <c r="J139" s="49" t="s">
        <v>41</v>
      </c>
      <c r="K139" s="48">
        <v>800</v>
      </c>
      <c r="L139" s="19"/>
      <c r="M139" s="48">
        <v>1840</v>
      </c>
      <c r="N139" s="48"/>
      <c r="O139" s="19"/>
      <c r="P139" s="19"/>
      <c r="Q139" s="3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s="15" customFormat="1">
      <c r="A140" s="49"/>
      <c r="B140" s="48"/>
      <c r="C140" s="19"/>
      <c r="D140" s="48"/>
      <c r="E140" s="48">
        <f>E138+D139</f>
        <v>2188210</v>
      </c>
      <c r="F140" s="19"/>
      <c r="G140" s="38"/>
      <c r="H140" s="31"/>
      <c r="I140" s="1"/>
      <c r="J140" s="49"/>
      <c r="K140" s="48"/>
      <c r="L140" s="19"/>
      <c r="M140" s="48"/>
      <c r="N140" s="48">
        <f>N138+M139</f>
        <v>2184210</v>
      </c>
      <c r="O140" s="19"/>
      <c r="P140" s="19"/>
      <c r="Q140" s="3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s="15" customFormat="1">
      <c r="A141" s="53" t="s">
        <v>43</v>
      </c>
      <c r="B141" s="48">
        <v>800</v>
      </c>
      <c r="C141" s="19"/>
      <c r="D141" s="48">
        <v>108000</v>
      </c>
      <c r="E141" s="48"/>
      <c r="F141" s="19"/>
      <c r="G141" s="38"/>
      <c r="H141" s="31"/>
      <c r="I141" s="1"/>
      <c r="J141" s="53" t="s">
        <v>43</v>
      </c>
      <c r="K141" s="48">
        <v>800</v>
      </c>
      <c r="L141" s="19"/>
      <c r="M141" s="48">
        <v>108000</v>
      </c>
      <c r="N141" s="48"/>
      <c r="O141" s="19"/>
      <c r="P141" s="19"/>
      <c r="Q141" s="3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s="15" customFormat="1">
      <c r="A142" s="53"/>
      <c r="B142" s="48"/>
      <c r="C142" s="19"/>
      <c r="D142" s="48"/>
      <c r="E142" s="48">
        <f>E140+D141</f>
        <v>2296210</v>
      </c>
      <c r="F142" s="19"/>
      <c r="G142" s="38"/>
      <c r="H142" s="31"/>
      <c r="I142" s="1"/>
      <c r="J142" s="53"/>
      <c r="K142" s="48"/>
      <c r="L142" s="19"/>
      <c r="M142" s="48"/>
      <c r="N142" s="48">
        <f>N140+M141</f>
        <v>2292210</v>
      </c>
      <c r="O142" s="19"/>
      <c r="P142" s="19"/>
      <c r="Q142" s="3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s="15" customFormat="1">
      <c r="A143" s="49" t="s">
        <v>41</v>
      </c>
      <c r="B143" s="48">
        <v>800</v>
      </c>
      <c r="C143" s="19"/>
      <c r="D143" s="48">
        <v>1840</v>
      </c>
      <c r="E143" s="48"/>
      <c r="F143" s="19"/>
      <c r="G143" s="38"/>
      <c r="H143" s="31"/>
      <c r="I143" s="1"/>
      <c r="J143" s="49" t="s">
        <v>41</v>
      </c>
      <c r="K143" s="48">
        <v>800</v>
      </c>
      <c r="L143" s="19"/>
      <c r="M143" s="48">
        <v>1840</v>
      </c>
      <c r="N143" s="48"/>
      <c r="O143" s="19"/>
      <c r="P143" s="19"/>
      <c r="Q143" s="3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s="15" customFormat="1">
      <c r="A144" s="49"/>
      <c r="B144" s="48"/>
      <c r="C144" s="19"/>
      <c r="D144" s="48"/>
      <c r="E144" s="48">
        <f>E142+D143</f>
        <v>2298050</v>
      </c>
      <c r="F144" s="19"/>
      <c r="G144" s="38"/>
      <c r="H144" s="31"/>
      <c r="I144" s="1"/>
      <c r="J144" s="49"/>
      <c r="K144" s="48"/>
      <c r="L144" s="19"/>
      <c r="M144" s="48"/>
      <c r="N144" s="48">
        <f>N142+M143</f>
        <v>2294050</v>
      </c>
      <c r="O144" s="19"/>
      <c r="P144" s="19"/>
      <c r="Q144" s="3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s="15" customFormat="1">
      <c r="A145" s="54" t="s">
        <v>42</v>
      </c>
      <c r="B145" s="48">
        <v>800</v>
      </c>
      <c r="C145" s="19"/>
      <c r="D145" s="48">
        <v>96000</v>
      </c>
      <c r="E145" s="48"/>
      <c r="F145" s="19"/>
      <c r="G145" s="38"/>
      <c r="H145" s="31"/>
      <c r="I145" s="1"/>
      <c r="J145" s="54" t="s">
        <v>42</v>
      </c>
      <c r="K145" s="48">
        <v>800</v>
      </c>
      <c r="L145" s="19"/>
      <c r="M145" s="48">
        <v>96000</v>
      </c>
      <c r="N145" s="48"/>
      <c r="O145" s="19"/>
      <c r="P145" s="19"/>
      <c r="Q145" s="3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>
      <c r="A146" s="54"/>
      <c r="B146" s="48"/>
      <c r="C146" s="19"/>
      <c r="D146" s="48"/>
      <c r="E146" s="48">
        <f>E144+D145</f>
        <v>2394050</v>
      </c>
      <c r="F146" s="19"/>
      <c r="G146" s="38"/>
      <c r="H146" s="31"/>
      <c r="J146" s="54"/>
      <c r="K146" s="48"/>
      <c r="L146" s="19"/>
      <c r="M146" s="48"/>
      <c r="N146" s="48">
        <f>N144+M145</f>
        <v>2390050</v>
      </c>
      <c r="O146" s="19"/>
      <c r="P146" s="19"/>
      <c r="Q146" s="31"/>
    </row>
    <row r="147" spans="1:51">
      <c r="A147" s="49" t="s">
        <v>41</v>
      </c>
      <c r="B147" s="48">
        <v>800</v>
      </c>
      <c r="C147" s="19"/>
      <c r="D147" s="48">
        <v>1840</v>
      </c>
      <c r="E147" s="48"/>
      <c r="F147" s="19"/>
      <c r="G147" s="38"/>
      <c r="H147" s="31"/>
      <c r="J147" s="49" t="s">
        <v>41</v>
      </c>
      <c r="K147" s="48">
        <v>800</v>
      </c>
      <c r="L147" s="19"/>
      <c r="M147" s="48">
        <v>1840</v>
      </c>
      <c r="N147" s="48"/>
      <c r="O147" s="19"/>
      <c r="P147" s="19"/>
      <c r="Q147" s="31"/>
    </row>
    <row r="148" spans="1:51">
      <c r="A148" s="49"/>
      <c r="B148" s="48"/>
      <c r="C148" s="19"/>
      <c r="D148" s="48"/>
      <c r="E148" s="48">
        <f>E146+D147</f>
        <v>2395890</v>
      </c>
      <c r="F148" s="19"/>
      <c r="G148" s="38"/>
      <c r="H148" s="31"/>
      <c r="J148" s="49"/>
      <c r="K148" s="48"/>
      <c r="L148" s="19"/>
      <c r="M148" s="48"/>
      <c r="N148" s="48">
        <f>N146+M147</f>
        <v>2391890</v>
      </c>
      <c r="O148" s="19"/>
      <c r="P148" s="19"/>
      <c r="Q148" s="31"/>
    </row>
    <row r="149" spans="1:51">
      <c r="A149" s="54" t="s">
        <v>42</v>
      </c>
      <c r="B149" s="48">
        <v>800</v>
      </c>
      <c r="C149" s="19"/>
      <c r="D149" s="48">
        <v>96000</v>
      </c>
      <c r="E149" s="48"/>
      <c r="F149" s="19"/>
      <c r="G149" s="38"/>
      <c r="H149" s="31"/>
      <c r="J149" s="54" t="s">
        <v>42</v>
      </c>
      <c r="K149" s="48">
        <v>800</v>
      </c>
      <c r="L149" s="19"/>
      <c r="M149" s="48">
        <v>96000</v>
      </c>
      <c r="N149" s="48"/>
      <c r="O149" s="19"/>
      <c r="P149" s="19"/>
      <c r="Q149" s="31"/>
    </row>
    <row r="150" spans="1:51">
      <c r="A150" s="54"/>
      <c r="B150" s="48"/>
      <c r="C150" s="19"/>
      <c r="D150" s="48"/>
      <c r="E150" s="48">
        <f>E148+D149</f>
        <v>2491890</v>
      </c>
      <c r="F150" s="19"/>
      <c r="G150" s="38"/>
      <c r="H150" s="31"/>
      <c r="J150" s="54"/>
      <c r="K150" s="48"/>
      <c r="L150" s="19"/>
      <c r="M150" s="48"/>
      <c r="N150" s="48">
        <f>N148+M149</f>
        <v>2487890</v>
      </c>
      <c r="O150" s="19"/>
      <c r="P150" s="19"/>
      <c r="Q150" s="31"/>
    </row>
    <row r="151" spans="1:51">
      <c r="A151" s="49" t="s">
        <v>41</v>
      </c>
      <c r="B151" s="48">
        <v>800</v>
      </c>
      <c r="C151" s="19"/>
      <c r="D151" s="48">
        <v>1840</v>
      </c>
      <c r="E151" s="48"/>
      <c r="F151" s="19"/>
      <c r="G151" s="38"/>
      <c r="H151" s="31"/>
      <c r="J151" s="49" t="s">
        <v>41</v>
      </c>
      <c r="K151" s="48">
        <v>800</v>
      </c>
      <c r="L151" s="19"/>
      <c r="M151" s="48">
        <v>1840</v>
      </c>
      <c r="N151" s="48"/>
      <c r="O151" s="19"/>
      <c r="P151" s="19"/>
      <c r="Q151" s="31"/>
    </row>
    <row r="152" spans="1:51">
      <c r="A152" s="49"/>
      <c r="B152" s="48"/>
      <c r="C152" s="19"/>
      <c r="D152" s="48"/>
      <c r="E152" s="48">
        <f>E150+D151</f>
        <v>2493730</v>
      </c>
      <c r="F152" s="19"/>
      <c r="G152" s="38"/>
      <c r="H152" s="31"/>
      <c r="J152" s="49"/>
      <c r="K152" s="48"/>
      <c r="L152" s="19"/>
      <c r="M152" s="48"/>
      <c r="N152" s="48">
        <f>N150+M151</f>
        <v>2489730</v>
      </c>
      <c r="O152" s="19"/>
      <c r="P152" s="19"/>
      <c r="Q152" s="31"/>
    </row>
    <row r="153" spans="1:51">
      <c r="A153" s="53" t="s">
        <v>43</v>
      </c>
      <c r="B153" s="48">
        <v>800</v>
      </c>
      <c r="C153" s="19"/>
      <c r="D153" s="48">
        <v>108000</v>
      </c>
      <c r="E153" s="48"/>
      <c r="F153" s="19"/>
      <c r="G153" s="38"/>
      <c r="H153" s="31"/>
      <c r="J153" s="53" t="s">
        <v>43</v>
      </c>
      <c r="K153" s="48">
        <v>800</v>
      </c>
      <c r="L153" s="19"/>
      <c r="M153" s="48">
        <v>108000</v>
      </c>
      <c r="N153" s="48"/>
      <c r="O153" s="19"/>
      <c r="P153" s="19"/>
      <c r="Q153" s="31"/>
    </row>
    <row r="154" spans="1:51">
      <c r="A154" s="53"/>
      <c r="B154" s="48"/>
      <c r="C154" s="19"/>
      <c r="D154" s="48"/>
      <c r="E154" s="48">
        <f>E152+D153</f>
        <v>2601730</v>
      </c>
      <c r="F154" s="19"/>
      <c r="G154" s="38"/>
      <c r="H154" s="31"/>
      <c r="J154" s="53"/>
      <c r="K154" s="48"/>
      <c r="L154" s="19"/>
      <c r="M154" s="48"/>
      <c r="N154" s="48">
        <f>N152+M153</f>
        <v>2597730</v>
      </c>
      <c r="O154" s="19"/>
      <c r="P154" s="19"/>
      <c r="Q154" s="31"/>
    </row>
    <row r="155" spans="1:51">
      <c r="A155" s="49" t="s">
        <v>41</v>
      </c>
      <c r="B155" s="48">
        <v>800</v>
      </c>
      <c r="C155" s="19"/>
      <c r="D155" s="48">
        <v>1840</v>
      </c>
      <c r="E155" s="48"/>
      <c r="F155" s="19"/>
      <c r="G155" s="38"/>
      <c r="H155" s="31"/>
      <c r="J155" s="49" t="s">
        <v>41</v>
      </c>
      <c r="K155" s="48">
        <v>800</v>
      </c>
      <c r="L155" s="19"/>
      <c r="M155" s="48">
        <v>1840</v>
      </c>
      <c r="N155" s="48"/>
      <c r="O155" s="19"/>
      <c r="P155" s="19"/>
      <c r="Q155" s="31"/>
    </row>
    <row r="156" spans="1:51">
      <c r="A156" s="49"/>
      <c r="B156" s="48"/>
      <c r="C156" s="19"/>
      <c r="D156" s="48"/>
      <c r="E156" s="48">
        <f>E154+D155</f>
        <v>2603570</v>
      </c>
      <c r="F156" s="19"/>
      <c r="G156" s="38"/>
      <c r="H156" s="31"/>
      <c r="J156" s="49"/>
      <c r="K156" s="48"/>
      <c r="L156" s="19"/>
      <c r="M156" s="48"/>
      <c r="N156" s="48">
        <f>N154+M155</f>
        <v>2599570</v>
      </c>
      <c r="O156" s="19"/>
      <c r="P156" s="19"/>
      <c r="Q156" s="31"/>
    </row>
    <row r="157" spans="1:51">
      <c r="A157" s="54" t="s">
        <v>42</v>
      </c>
      <c r="B157" s="48">
        <v>800</v>
      </c>
      <c r="C157" s="19"/>
      <c r="D157" s="48">
        <v>96000</v>
      </c>
      <c r="E157" s="48"/>
      <c r="F157" s="19"/>
      <c r="G157" s="38"/>
      <c r="H157" s="31"/>
      <c r="J157" s="54" t="s">
        <v>42</v>
      </c>
      <c r="K157" s="48">
        <v>800</v>
      </c>
      <c r="L157" s="19"/>
      <c r="M157" s="48">
        <v>96000</v>
      </c>
      <c r="N157" s="48"/>
      <c r="O157" s="19"/>
      <c r="P157" s="19"/>
      <c r="Q157" s="31"/>
    </row>
    <row r="158" spans="1:51">
      <c r="A158" s="54"/>
      <c r="B158" s="48"/>
      <c r="C158" s="19"/>
      <c r="D158" s="48"/>
      <c r="E158" s="48">
        <f>E156+D157</f>
        <v>2699570</v>
      </c>
      <c r="F158" s="19"/>
      <c r="G158" s="38"/>
      <c r="H158" s="31"/>
      <c r="J158" s="54"/>
      <c r="K158" s="48"/>
      <c r="L158" s="19"/>
      <c r="M158" s="48"/>
      <c r="N158" s="48">
        <f>N156+M157</f>
        <v>2695570</v>
      </c>
      <c r="O158" s="19"/>
      <c r="P158" s="19"/>
      <c r="Q158" s="31"/>
    </row>
    <row r="159" spans="1:51">
      <c r="A159" s="49" t="s">
        <v>41</v>
      </c>
      <c r="B159" s="48">
        <v>800</v>
      </c>
      <c r="C159" s="19"/>
      <c r="D159" s="48">
        <v>1840</v>
      </c>
      <c r="E159" s="48"/>
      <c r="F159" s="19"/>
      <c r="G159" s="38"/>
      <c r="H159" s="31"/>
      <c r="J159" s="49" t="s">
        <v>41</v>
      </c>
      <c r="K159" s="48">
        <v>800</v>
      </c>
      <c r="L159" s="19"/>
      <c r="M159" s="48">
        <v>1840</v>
      </c>
      <c r="N159" s="48"/>
      <c r="O159" s="19"/>
      <c r="P159" s="19"/>
      <c r="Q159" s="31"/>
    </row>
    <row r="160" spans="1:51" s="15" customFormat="1">
      <c r="A160" s="49"/>
      <c r="B160" s="48"/>
      <c r="C160" s="19"/>
      <c r="D160" s="48"/>
      <c r="E160" s="48">
        <f>E158+D159</f>
        <v>2701410</v>
      </c>
      <c r="F160" s="19"/>
      <c r="G160" s="38"/>
      <c r="H160" s="31"/>
      <c r="I160" s="1"/>
      <c r="J160" s="49"/>
      <c r="K160" s="48"/>
      <c r="L160" s="19"/>
      <c r="M160" s="48"/>
      <c r="N160" s="48">
        <f>N158+M159</f>
        <v>2697410</v>
      </c>
      <c r="O160" s="19"/>
      <c r="P160" s="19"/>
      <c r="Q160" s="3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s="15" customFormat="1">
      <c r="A161" s="54" t="s">
        <v>42</v>
      </c>
      <c r="B161" s="48">
        <v>800</v>
      </c>
      <c r="C161" s="19"/>
      <c r="D161" s="48">
        <v>96000</v>
      </c>
      <c r="E161" s="48"/>
      <c r="F161" s="19"/>
      <c r="G161" s="38"/>
      <c r="H161" s="31"/>
      <c r="I161" s="1"/>
      <c r="J161" s="54" t="s">
        <v>42</v>
      </c>
      <c r="K161" s="48">
        <v>800</v>
      </c>
      <c r="L161" s="19"/>
      <c r="M161" s="48">
        <v>96000</v>
      </c>
      <c r="N161" s="48"/>
      <c r="O161" s="19"/>
      <c r="P161" s="19"/>
      <c r="Q161" s="3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s="15" customFormat="1">
      <c r="A162" s="54"/>
      <c r="B162" s="48"/>
      <c r="C162" s="19"/>
      <c r="D162" s="48"/>
      <c r="E162" s="48">
        <f>E160+D161</f>
        <v>2797410</v>
      </c>
      <c r="F162" s="19"/>
      <c r="G162" s="38"/>
      <c r="H162" s="31"/>
      <c r="I162" s="1"/>
      <c r="J162" s="54"/>
      <c r="K162" s="48"/>
      <c r="L162" s="19"/>
      <c r="M162" s="48"/>
      <c r="N162" s="48">
        <f>N160+M161</f>
        <v>2793410</v>
      </c>
      <c r="O162" s="19"/>
      <c r="P162" s="19"/>
      <c r="Q162" s="3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s="15" customFormat="1">
      <c r="A163" s="49" t="s">
        <v>41</v>
      </c>
      <c r="B163" s="48">
        <v>800</v>
      </c>
      <c r="C163" s="19"/>
      <c r="D163" s="48">
        <v>1840</v>
      </c>
      <c r="E163" s="48"/>
      <c r="F163" s="19"/>
      <c r="G163" s="38"/>
      <c r="H163" s="31"/>
      <c r="I163" s="1"/>
      <c r="J163" s="49" t="s">
        <v>41</v>
      </c>
      <c r="K163" s="48">
        <v>800</v>
      </c>
      <c r="L163" s="19"/>
      <c r="M163" s="48">
        <v>1840</v>
      </c>
      <c r="N163" s="48"/>
      <c r="O163" s="19"/>
      <c r="P163" s="19"/>
      <c r="Q163" s="3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s="15" customFormat="1">
      <c r="A164" s="49"/>
      <c r="B164" s="48"/>
      <c r="C164" s="19"/>
      <c r="D164" s="48"/>
      <c r="E164" s="48">
        <f>E162+D163</f>
        <v>2799250</v>
      </c>
      <c r="F164" s="19"/>
      <c r="G164" s="38"/>
      <c r="H164" s="31"/>
      <c r="I164" s="1"/>
      <c r="J164" s="49"/>
      <c r="K164" s="48"/>
      <c r="L164" s="19"/>
      <c r="M164" s="48"/>
      <c r="N164" s="48">
        <f>N162+M163</f>
        <v>2795250</v>
      </c>
      <c r="O164" s="19"/>
      <c r="P164" s="19"/>
      <c r="Q164" s="3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s="15" customFormat="1">
      <c r="A165" s="53" t="s">
        <v>43</v>
      </c>
      <c r="B165" s="48">
        <v>800</v>
      </c>
      <c r="C165" s="19"/>
      <c r="D165" s="48">
        <v>108000</v>
      </c>
      <c r="E165" s="48"/>
      <c r="F165" s="19"/>
      <c r="G165" s="38"/>
      <c r="H165" s="31"/>
      <c r="I165" s="1"/>
      <c r="J165" s="53" t="s">
        <v>43</v>
      </c>
      <c r="K165" s="48">
        <v>800</v>
      </c>
      <c r="L165" s="19"/>
      <c r="M165" s="48">
        <v>108000</v>
      </c>
      <c r="N165" s="48"/>
      <c r="O165" s="19"/>
      <c r="P165" s="19"/>
      <c r="Q165" s="3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s="1" customFormat="1">
      <c r="A166" s="53"/>
      <c r="B166" s="48"/>
      <c r="C166" s="19"/>
      <c r="D166" s="48"/>
      <c r="E166" s="48">
        <f>E164+D165</f>
        <v>2907250</v>
      </c>
      <c r="F166" s="19"/>
      <c r="G166" s="38"/>
      <c r="H166" s="31"/>
      <c r="J166" s="53"/>
      <c r="K166" s="48"/>
      <c r="L166" s="19"/>
      <c r="M166" s="48"/>
      <c r="N166" s="48">
        <f>N164+M165</f>
        <v>2903250</v>
      </c>
      <c r="O166" s="19"/>
      <c r="P166" s="19"/>
      <c r="Q166" s="31"/>
    </row>
    <row r="167" spans="1:51" s="1" customFormat="1">
      <c r="A167" s="49" t="s">
        <v>9</v>
      </c>
      <c r="B167" s="48">
        <v>800</v>
      </c>
      <c r="C167" s="19"/>
      <c r="D167" s="48">
        <v>1840</v>
      </c>
      <c r="E167" s="48"/>
      <c r="F167" s="19"/>
      <c r="G167" s="38"/>
      <c r="H167" s="31"/>
      <c r="J167" s="49" t="s">
        <v>9</v>
      </c>
      <c r="K167" s="48">
        <v>800</v>
      </c>
      <c r="L167" s="19"/>
      <c r="M167" s="48">
        <v>1840</v>
      </c>
      <c r="N167" s="48"/>
      <c r="O167" s="19"/>
      <c r="P167" s="19"/>
      <c r="Q167" s="31"/>
    </row>
    <row r="168" spans="1:51" s="1" customFormat="1">
      <c r="A168" s="49"/>
      <c r="B168" s="48"/>
      <c r="C168" s="19"/>
      <c r="D168" s="48"/>
      <c r="E168" s="48">
        <f>E166+D167</f>
        <v>2909090</v>
      </c>
      <c r="F168" s="19"/>
      <c r="G168" s="38"/>
      <c r="H168" s="31"/>
      <c r="J168" s="49"/>
      <c r="K168" s="48"/>
      <c r="L168" s="19"/>
      <c r="M168" s="48"/>
      <c r="N168" s="48">
        <f>N166+M167</f>
        <v>2905090</v>
      </c>
      <c r="O168" s="19"/>
      <c r="P168" s="19"/>
      <c r="Q168" s="31"/>
    </row>
    <row r="169" spans="1:51" s="1" customFormat="1">
      <c r="A169" s="54" t="s">
        <v>7</v>
      </c>
      <c r="B169" s="48">
        <v>800</v>
      </c>
      <c r="C169" s="19"/>
      <c r="D169" s="48">
        <v>96000</v>
      </c>
      <c r="E169" s="48"/>
      <c r="F169" s="19"/>
      <c r="G169" s="38"/>
      <c r="H169" s="31"/>
      <c r="J169" s="54" t="s">
        <v>7</v>
      </c>
      <c r="K169" s="48">
        <v>800</v>
      </c>
      <c r="L169" s="19"/>
      <c r="M169" s="48">
        <v>96000</v>
      </c>
      <c r="N169" s="48"/>
      <c r="O169" s="19"/>
      <c r="P169" s="19"/>
      <c r="Q169" s="31"/>
    </row>
    <row r="170" spans="1:51" s="1" customFormat="1">
      <c r="A170" s="54"/>
      <c r="B170" s="48"/>
      <c r="C170" s="19"/>
      <c r="D170" s="48"/>
      <c r="E170" s="48">
        <f>E168+D169</f>
        <v>3005090</v>
      </c>
      <c r="F170" s="19"/>
      <c r="G170" s="38"/>
      <c r="H170" s="31"/>
      <c r="J170" s="54"/>
      <c r="K170" s="48"/>
      <c r="L170" s="19"/>
      <c r="M170" s="48"/>
      <c r="N170" s="48">
        <f>N168+M169</f>
        <v>3001090</v>
      </c>
      <c r="O170" s="19"/>
      <c r="P170" s="19"/>
      <c r="Q170" s="31"/>
    </row>
    <row r="171" spans="1:51" s="1" customFormat="1">
      <c r="A171" s="49" t="s">
        <v>9</v>
      </c>
      <c r="B171" s="48">
        <v>800</v>
      </c>
      <c r="C171" s="19"/>
      <c r="D171" s="48">
        <v>1840</v>
      </c>
      <c r="E171" s="48"/>
      <c r="F171" s="19"/>
      <c r="G171" s="38"/>
      <c r="H171" s="31"/>
      <c r="J171" s="49" t="s">
        <v>9</v>
      </c>
      <c r="K171" s="48">
        <v>800</v>
      </c>
      <c r="L171" s="19"/>
      <c r="M171" s="48">
        <v>1840</v>
      </c>
      <c r="N171" s="48"/>
      <c r="O171" s="19"/>
      <c r="P171" s="19"/>
      <c r="Q171" s="31"/>
    </row>
    <row r="172" spans="1:51" s="1" customFormat="1">
      <c r="A172" s="49"/>
      <c r="B172" s="48"/>
      <c r="C172" s="19"/>
      <c r="D172" s="48"/>
      <c r="E172" s="48">
        <f>E170+D171</f>
        <v>3006930</v>
      </c>
      <c r="F172" s="19"/>
      <c r="G172" s="38"/>
      <c r="H172" s="31"/>
      <c r="J172" s="49"/>
      <c r="K172" s="48"/>
      <c r="L172" s="19"/>
      <c r="M172" s="48"/>
      <c r="N172" s="48">
        <f>N170+M171</f>
        <v>3002930</v>
      </c>
      <c r="O172" s="19"/>
      <c r="P172" s="19"/>
      <c r="Q172" s="31"/>
    </row>
    <row r="173" spans="1:51" s="1" customFormat="1">
      <c r="A173" s="55" t="s">
        <v>28</v>
      </c>
      <c r="B173" s="19"/>
      <c r="C173" s="25">
        <v>110</v>
      </c>
      <c r="D173" s="51">
        <f>C173+C174+C175</f>
        <v>220</v>
      </c>
      <c r="E173" s="49"/>
      <c r="F173" s="19"/>
      <c r="G173" s="38"/>
      <c r="H173" s="31"/>
      <c r="J173" s="55" t="s">
        <v>28</v>
      </c>
      <c r="K173" s="19"/>
      <c r="L173" s="25">
        <v>110</v>
      </c>
      <c r="M173" s="51">
        <f>L173+L174+L175</f>
        <v>220</v>
      </c>
      <c r="N173" s="49"/>
      <c r="O173" s="19"/>
      <c r="P173" s="19"/>
      <c r="Q173" s="31"/>
    </row>
    <row r="174" spans="1:51" s="1" customFormat="1">
      <c r="A174" s="49"/>
      <c r="B174" s="22">
        <v>800</v>
      </c>
      <c r="C174" s="22">
        <v>0</v>
      </c>
      <c r="D174" s="49"/>
      <c r="E174" s="21"/>
      <c r="F174" s="22">
        <f>E172+C173</f>
        <v>3007040</v>
      </c>
      <c r="G174" s="40">
        <f>F174-F44</f>
        <v>2980040</v>
      </c>
      <c r="H174" s="32">
        <f>(-F181+F174)/300</f>
        <v>-66.666666666666671</v>
      </c>
      <c r="J174" s="49"/>
      <c r="K174" s="22">
        <v>800</v>
      </c>
      <c r="L174" s="22">
        <v>0</v>
      </c>
      <c r="M174" s="49"/>
      <c r="N174" s="21"/>
      <c r="O174" s="22">
        <f>N172+L173</f>
        <v>3003040</v>
      </c>
      <c r="P174" s="22">
        <f>O174-O44</f>
        <v>2980040</v>
      </c>
      <c r="Q174" s="32">
        <f>(-O181+O174)/300</f>
        <v>-66.666666666666671</v>
      </c>
    </row>
    <row r="175" spans="1:51" s="1" customFormat="1">
      <c r="A175" s="49"/>
      <c r="B175" s="19"/>
      <c r="C175" s="25">
        <v>110</v>
      </c>
      <c r="D175" s="49"/>
      <c r="E175" s="48">
        <f>F174+C175</f>
        <v>3007150</v>
      </c>
      <c r="F175" s="25"/>
      <c r="G175" s="38"/>
      <c r="H175" s="31"/>
      <c r="J175" s="49"/>
      <c r="K175" s="19"/>
      <c r="L175" s="25">
        <v>110</v>
      </c>
      <c r="M175" s="49"/>
      <c r="N175" s="48">
        <f>O174+L175</f>
        <v>3003150</v>
      </c>
      <c r="O175" s="25"/>
      <c r="P175" s="19"/>
      <c r="Q175" s="31"/>
    </row>
    <row r="176" spans="1:51" s="1" customFormat="1">
      <c r="A176" s="49" t="s">
        <v>14</v>
      </c>
      <c r="B176" s="48">
        <v>800</v>
      </c>
      <c r="C176" s="19"/>
      <c r="D176" s="48">
        <v>620</v>
      </c>
      <c r="E176" s="48"/>
      <c r="F176" s="25"/>
      <c r="G176" s="38"/>
      <c r="H176" s="31"/>
      <c r="J176" s="49" t="s">
        <v>14</v>
      </c>
      <c r="K176" s="48">
        <v>800</v>
      </c>
      <c r="L176" s="19"/>
      <c r="M176" s="48">
        <v>620</v>
      </c>
      <c r="N176" s="48"/>
      <c r="O176" s="25"/>
      <c r="P176" s="19"/>
      <c r="Q176" s="31"/>
    </row>
    <row r="177" spans="1:51" s="1" customFormat="1">
      <c r="A177" s="49"/>
      <c r="B177" s="48"/>
      <c r="C177" s="19"/>
      <c r="D177" s="48"/>
      <c r="E177" s="48">
        <f>E175+D176</f>
        <v>3007770</v>
      </c>
      <c r="F177" s="25"/>
      <c r="G177" s="38"/>
      <c r="H177" s="31"/>
      <c r="J177" s="49"/>
      <c r="K177" s="48"/>
      <c r="L177" s="19"/>
      <c r="M177" s="48"/>
      <c r="N177" s="48">
        <f>N175+M176</f>
        <v>3003770</v>
      </c>
      <c r="O177" s="25"/>
      <c r="P177" s="19"/>
      <c r="Q177" s="31"/>
    </row>
    <row r="178" spans="1:51" s="1" customFormat="1">
      <c r="A178" s="49" t="s">
        <v>15</v>
      </c>
      <c r="B178" s="48">
        <v>800</v>
      </c>
      <c r="C178" s="25"/>
      <c r="D178" s="50">
        <v>17970</v>
      </c>
      <c r="E178" s="48"/>
      <c r="F178" s="25"/>
      <c r="G178" s="38"/>
      <c r="H178" s="31"/>
      <c r="J178" s="49" t="s">
        <v>15</v>
      </c>
      <c r="K178" s="48">
        <v>800</v>
      </c>
      <c r="L178" s="25"/>
      <c r="M178" s="50">
        <v>17970</v>
      </c>
      <c r="N178" s="48"/>
      <c r="O178" s="25"/>
      <c r="P178" s="19"/>
      <c r="Q178" s="31"/>
    </row>
    <row r="179" spans="1:51" s="1" customFormat="1">
      <c r="A179" s="49"/>
      <c r="B179" s="48"/>
      <c r="C179" s="25"/>
      <c r="D179" s="50"/>
      <c r="E179" s="48">
        <f>E177+D178</f>
        <v>3025740</v>
      </c>
      <c r="F179" s="25"/>
      <c r="G179" s="38"/>
      <c r="H179" s="31"/>
      <c r="J179" s="49"/>
      <c r="K179" s="48"/>
      <c r="L179" s="25"/>
      <c r="M179" s="50"/>
      <c r="N179" s="48">
        <f>N177+M178</f>
        <v>3021740</v>
      </c>
      <c r="O179" s="25"/>
      <c r="P179" s="19"/>
      <c r="Q179" s="31"/>
    </row>
    <row r="180" spans="1:51">
      <c r="A180" s="18"/>
      <c r="B180" s="19"/>
      <c r="C180" s="28">
        <v>100</v>
      </c>
      <c r="D180" s="52">
        <f>C181+C180+C182</f>
        <v>2600</v>
      </c>
      <c r="E180" s="48"/>
      <c r="F180" s="25"/>
      <c r="G180" s="38"/>
      <c r="H180" s="31"/>
      <c r="J180" s="18"/>
      <c r="K180" s="19"/>
      <c r="L180" s="28">
        <v>100</v>
      </c>
      <c r="M180" s="52">
        <f>L181+L180+L182</f>
        <v>2600</v>
      </c>
      <c r="N180" s="48"/>
      <c r="O180" s="25"/>
      <c r="P180" s="19"/>
      <c r="Q180" s="31"/>
    </row>
    <row r="181" spans="1:51">
      <c r="A181" s="23" t="s">
        <v>0</v>
      </c>
      <c r="B181" s="24"/>
      <c r="C181" s="24">
        <v>2400</v>
      </c>
      <c r="D181" s="49"/>
      <c r="E181" s="24"/>
      <c r="F181" s="24">
        <f>E179+C180+C181/2</f>
        <v>3027040</v>
      </c>
      <c r="G181" s="41">
        <f>F181-F44</f>
        <v>3000040</v>
      </c>
      <c r="H181" s="33"/>
      <c r="J181" s="23" t="s">
        <v>49</v>
      </c>
      <c r="K181" s="24"/>
      <c r="L181" s="24">
        <v>2400</v>
      </c>
      <c r="M181" s="49"/>
      <c r="N181" s="24"/>
      <c r="O181" s="24">
        <f>N179+L180+L181/2</f>
        <v>3023040</v>
      </c>
      <c r="P181" s="24">
        <f>O181-O44</f>
        <v>3000040</v>
      </c>
      <c r="Q181" s="33"/>
    </row>
    <row r="182" spans="1:51">
      <c r="A182" s="18"/>
      <c r="B182" s="18"/>
      <c r="C182" s="28">
        <v>100</v>
      </c>
      <c r="D182" s="49"/>
      <c r="E182" s="19"/>
      <c r="F182" s="19"/>
      <c r="G182" s="38"/>
      <c r="H182" s="31"/>
      <c r="J182" s="18"/>
      <c r="K182" s="18"/>
      <c r="L182" s="28">
        <v>100</v>
      </c>
      <c r="M182" s="49"/>
      <c r="N182" s="19"/>
      <c r="O182" s="19"/>
      <c r="P182" s="19"/>
      <c r="Q182" s="31"/>
    </row>
    <row r="183" spans="1:51">
      <c r="B183" s="16"/>
      <c r="C183" s="9"/>
      <c r="D183" s="16"/>
    </row>
    <row r="184" spans="1:51">
      <c r="B184" s="16"/>
      <c r="C184" s="9"/>
      <c r="D184" s="16"/>
    </row>
    <row r="185" spans="1:51">
      <c r="B185" s="16"/>
      <c r="C185" s="16"/>
      <c r="D185" s="1"/>
      <c r="F185" s="15" t="s">
        <v>2</v>
      </c>
      <c r="G185" s="14">
        <f>G181-3000000</f>
        <v>40</v>
      </c>
      <c r="H185" s="36"/>
    </row>
    <row r="186" spans="1:51">
      <c r="A186" s="16" t="s">
        <v>20</v>
      </c>
      <c r="B186" s="16"/>
      <c r="C186" s="3">
        <f>COUNTIF(A53:A172,"bellow joint")</f>
        <v>1</v>
      </c>
      <c r="D186" s="15">
        <v>620</v>
      </c>
      <c r="F186" s="15" t="s">
        <v>3</v>
      </c>
      <c r="G186" s="14">
        <f>G174-G51</f>
        <v>2960040</v>
      </c>
      <c r="H186" s="36"/>
    </row>
    <row r="187" spans="1:51">
      <c r="A187" s="16" t="s">
        <v>9</v>
      </c>
      <c r="B187" s="16"/>
      <c r="C187" s="3">
        <f>COUNTIF(A53:A172,"pumping unit")</f>
        <v>30</v>
      </c>
      <c r="D187" s="16">
        <f>C187*1840</f>
        <v>55200</v>
      </c>
    </row>
    <row r="188" spans="1:51">
      <c r="A188" s="16" t="s">
        <v>8</v>
      </c>
      <c r="B188" s="3">
        <f>COUNTIF(A1:A173,"8 tube")</f>
        <v>19</v>
      </c>
      <c r="C188" s="15">
        <f>B188*8</f>
        <v>152</v>
      </c>
      <c r="D188" s="16">
        <f>C188*12000</f>
        <v>1824000</v>
      </c>
    </row>
    <row r="189" spans="1:51">
      <c r="A189" s="16" t="s">
        <v>19</v>
      </c>
      <c r="B189" s="3">
        <f>COUNTIF(A1:A174,"9 tube")</f>
        <v>10</v>
      </c>
      <c r="C189" s="15">
        <f>B189*9</f>
        <v>90</v>
      </c>
      <c r="D189" s="16">
        <f>C189*12000</f>
        <v>1080000</v>
      </c>
      <c r="AY189" s="16"/>
    </row>
    <row r="190" spans="1:51">
      <c r="A190" s="16" t="s">
        <v>18</v>
      </c>
      <c r="B190" s="16">
        <f>SUM(B188:B189)</f>
        <v>29</v>
      </c>
      <c r="C190" s="15">
        <f>SUM(C188:C189)</f>
        <v>242</v>
      </c>
      <c r="D190" s="15">
        <f>SUM(D186:D189)</f>
        <v>2959820</v>
      </c>
      <c r="AY190" s="16"/>
    </row>
    <row r="191" spans="1:51">
      <c r="AY191" s="16"/>
    </row>
    <row r="192" spans="1:51">
      <c r="AY192" s="16"/>
    </row>
    <row r="193" spans="51:51">
      <c r="AY193" s="16"/>
    </row>
    <row r="194" spans="51:51">
      <c r="AY194" s="16"/>
    </row>
    <row r="195" spans="51:51">
      <c r="AY195" s="16"/>
    </row>
  </sheetData>
  <mergeCells count="642">
    <mergeCell ref="K8:K9"/>
    <mergeCell ref="K171:K172"/>
    <mergeCell ref="M171:M172"/>
    <mergeCell ref="N172:N173"/>
    <mergeCell ref="J173:J175"/>
    <mergeCell ref="M173:M175"/>
    <mergeCell ref="N175:N176"/>
    <mergeCell ref="J176:J177"/>
    <mergeCell ref="K176:K177"/>
    <mergeCell ref="M176:M177"/>
    <mergeCell ref="N177:N178"/>
    <mergeCell ref="J178:J179"/>
    <mergeCell ref="K178:K179"/>
    <mergeCell ref="M178:M179"/>
    <mergeCell ref="N179:N180"/>
    <mergeCell ref="M180:M182"/>
    <mergeCell ref="K159:K160"/>
    <mergeCell ref="M159:M160"/>
    <mergeCell ref="N160:N161"/>
    <mergeCell ref="J161:J162"/>
    <mergeCell ref="K161:K162"/>
    <mergeCell ref="M161:M162"/>
    <mergeCell ref="N162:N163"/>
    <mergeCell ref="J163:J164"/>
    <mergeCell ref="K163:K164"/>
    <mergeCell ref="M163:M164"/>
    <mergeCell ref="N164:N165"/>
    <mergeCell ref="J165:J166"/>
    <mergeCell ref="K165:K166"/>
    <mergeCell ref="M165:M166"/>
    <mergeCell ref="N166:N167"/>
    <mergeCell ref="J167:J168"/>
    <mergeCell ref="K167:K168"/>
    <mergeCell ref="M167:M168"/>
    <mergeCell ref="N168:N169"/>
    <mergeCell ref="J169:J170"/>
    <mergeCell ref="K169:K170"/>
    <mergeCell ref="M169:M170"/>
    <mergeCell ref="N170:N171"/>
    <mergeCell ref="J171:J172"/>
    <mergeCell ref="K147:K148"/>
    <mergeCell ref="M147:M148"/>
    <mergeCell ref="N148:N149"/>
    <mergeCell ref="J149:J150"/>
    <mergeCell ref="K149:K150"/>
    <mergeCell ref="M149:M150"/>
    <mergeCell ref="N150:N151"/>
    <mergeCell ref="J151:J152"/>
    <mergeCell ref="K151:K152"/>
    <mergeCell ref="M151:M152"/>
    <mergeCell ref="N152:N153"/>
    <mergeCell ref="J153:J154"/>
    <mergeCell ref="K153:K154"/>
    <mergeCell ref="M153:M154"/>
    <mergeCell ref="N154:N155"/>
    <mergeCell ref="J155:J156"/>
    <mergeCell ref="K155:K156"/>
    <mergeCell ref="M155:M156"/>
    <mergeCell ref="N156:N157"/>
    <mergeCell ref="J157:J158"/>
    <mergeCell ref="K157:K158"/>
    <mergeCell ref="M157:M158"/>
    <mergeCell ref="N158:N159"/>
    <mergeCell ref="J159:J160"/>
    <mergeCell ref="K135:K136"/>
    <mergeCell ref="M135:M136"/>
    <mergeCell ref="N136:N137"/>
    <mergeCell ref="J137:J138"/>
    <mergeCell ref="K137:K138"/>
    <mergeCell ref="M137:M138"/>
    <mergeCell ref="N138:N139"/>
    <mergeCell ref="J139:J140"/>
    <mergeCell ref="K139:K140"/>
    <mergeCell ref="M139:M140"/>
    <mergeCell ref="N140:N141"/>
    <mergeCell ref="J141:J142"/>
    <mergeCell ref="K141:K142"/>
    <mergeCell ref="M141:M142"/>
    <mergeCell ref="N142:N143"/>
    <mergeCell ref="J143:J144"/>
    <mergeCell ref="K143:K144"/>
    <mergeCell ref="M143:M144"/>
    <mergeCell ref="N144:N145"/>
    <mergeCell ref="J145:J146"/>
    <mergeCell ref="K145:K146"/>
    <mergeCell ref="M145:M146"/>
    <mergeCell ref="N146:N147"/>
    <mergeCell ref="J147:J148"/>
    <mergeCell ref="K123:K124"/>
    <mergeCell ref="M123:M124"/>
    <mergeCell ref="N124:N125"/>
    <mergeCell ref="J125:J126"/>
    <mergeCell ref="K125:K126"/>
    <mergeCell ref="M125:M126"/>
    <mergeCell ref="N126:N127"/>
    <mergeCell ref="J127:J128"/>
    <mergeCell ref="K127:K128"/>
    <mergeCell ref="M127:M128"/>
    <mergeCell ref="N128:N129"/>
    <mergeCell ref="J129:J130"/>
    <mergeCell ref="K129:K130"/>
    <mergeCell ref="M129:M130"/>
    <mergeCell ref="N130:N131"/>
    <mergeCell ref="J131:J132"/>
    <mergeCell ref="K131:K132"/>
    <mergeCell ref="M131:M132"/>
    <mergeCell ref="N132:N133"/>
    <mergeCell ref="J133:J134"/>
    <mergeCell ref="K133:K134"/>
    <mergeCell ref="M133:M134"/>
    <mergeCell ref="N134:N135"/>
    <mergeCell ref="J135:J136"/>
    <mergeCell ref="K111:K112"/>
    <mergeCell ref="M111:M112"/>
    <mergeCell ref="N112:N113"/>
    <mergeCell ref="J113:J114"/>
    <mergeCell ref="K113:K114"/>
    <mergeCell ref="M113:M114"/>
    <mergeCell ref="N114:N115"/>
    <mergeCell ref="J115:J116"/>
    <mergeCell ref="K115:K116"/>
    <mergeCell ref="M115:M116"/>
    <mergeCell ref="N116:N117"/>
    <mergeCell ref="J117:J118"/>
    <mergeCell ref="K117:K118"/>
    <mergeCell ref="M117:M118"/>
    <mergeCell ref="N118:N119"/>
    <mergeCell ref="J119:J120"/>
    <mergeCell ref="K119:K120"/>
    <mergeCell ref="M119:M120"/>
    <mergeCell ref="N120:N121"/>
    <mergeCell ref="J121:J122"/>
    <mergeCell ref="K121:K122"/>
    <mergeCell ref="M121:M122"/>
    <mergeCell ref="N122:N123"/>
    <mergeCell ref="J123:J124"/>
    <mergeCell ref="K99:K100"/>
    <mergeCell ref="M99:M100"/>
    <mergeCell ref="N100:N101"/>
    <mergeCell ref="J101:J102"/>
    <mergeCell ref="K101:K102"/>
    <mergeCell ref="M101:M102"/>
    <mergeCell ref="N102:N103"/>
    <mergeCell ref="J103:J104"/>
    <mergeCell ref="K103:K104"/>
    <mergeCell ref="M103:M104"/>
    <mergeCell ref="N104:N105"/>
    <mergeCell ref="J105:J106"/>
    <mergeCell ref="K105:K106"/>
    <mergeCell ref="M105:M106"/>
    <mergeCell ref="N106:N107"/>
    <mergeCell ref="J107:J108"/>
    <mergeCell ref="K107:K108"/>
    <mergeCell ref="M107:M108"/>
    <mergeCell ref="N108:N109"/>
    <mergeCell ref="J109:J110"/>
    <mergeCell ref="K109:K110"/>
    <mergeCell ref="M109:M110"/>
    <mergeCell ref="N110:N111"/>
    <mergeCell ref="J111:J112"/>
    <mergeCell ref="K87:K88"/>
    <mergeCell ref="M87:M88"/>
    <mergeCell ref="N88:N89"/>
    <mergeCell ref="J89:J90"/>
    <mergeCell ref="K89:K90"/>
    <mergeCell ref="M89:M90"/>
    <mergeCell ref="N90:N91"/>
    <mergeCell ref="J91:J92"/>
    <mergeCell ref="K91:K92"/>
    <mergeCell ref="M91:M92"/>
    <mergeCell ref="N92:N93"/>
    <mergeCell ref="J93:J94"/>
    <mergeCell ref="K93:K94"/>
    <mergeCell ref="M93:M94"/>
    <mergeCell ref="N94:N95"/>
    <mergeCell ref="J95:J96"/>
    <mergeCell ref="K95:K96"/>
    <mergeCell ref="M95:M96"/>
    <mergeCell ref="N96:N97"/>
    <mergeCell ref="J97:J98"/>
    <mergeCell ref="K97:K98"/>
    <mergeCell ref="M97:M98"/>
    <mergeCell ref="N98:N99"/>
    <mergeCell ref="J99:J100"/>
    <mergeCell ref="K75:K76"/>
    <mergeCell ref="M75:M76"/>
    <mergeCell ref="N76:N77"/>
    <mergeCell ref="J77:J78"/>
    <mergeCell ref="K77:K78"/>
    <mergeCell ref="M77:M78"/>
    <mergeCell ref="N78:N79"/>
    <mergeCell ref="J79:J80"/>
    <mergeCell ref="K79:K80"/>
    <mergeCell ref="M79:M80"/>
    <mergeCell ref="N80:N81"/>
    <mergeCell ref="J81:J82"/>
    <mergeCell ref="K81:K82"/>
    <mergeCell ref="M81:M82"/>
    <mergeCell ref="N82:N83"/>
    <mergeCell ref="J83:J84"/>
    <mergeCell ref="K83:K84"/>
    <mergeCell ref="M83:M84"/>
    <mergeCell ref="N84:N85"/>
    <mergeCell ref="J85:J86"/>
    <mergeCell ref="K85:K86"/>
    <mergeCell ref="M85:M86"/>
    <mergeCell ref="N86:N87"/>
    <mergeCell ref="J87:J88"/>
    <mergeCell ref="K63:K64"/>
    <mergeCell ref="M63:M64"/>
    <mergeCell ref="N64:N65"/>
    <mergeCell ref="J65:J66"/>
    <mergeCell ref="K65:K66"/>
    <mergeCell ref="M65:M66"/>
    <mergeCell ref="N66:N67"/>
    <mergeCell ref="J67:J68"/>
    <mergeCell ref="K67:K68"/>
    <mergeCell ref="M67:M68"/>
    <mergeCell ref="N68:N69"/>
    <mergeCell ref="J69:J70"/>
    <mergeCell ref="K69:K70"/>
    <mergeCell ref="M69:M70"/>
    <mergeCell ref="N70:N71"/>
    <mergeCell ref="J71:J72"/>
    <mergeCell ref="K71:K72"/>
    <mergeCell ref="M71:M72"/>
    <mergeCell ref="N72:N73"/>
    <mergeCell ref="J73:J74"/>
    <mergeCell ref="K73:K74"/>
    <mergeCell ref="M73:M74"/>
    <mergeCell ref="N74:N75"/>
    <mergeCell ref="J75:J76"/>
    <mergeCell ref="N52:N53"/>
    <mergeCell ref="J53:J54"/>
    <mergeCell ref="K53:K54"/>
    <mergeCell ref="M53:M54"/>
    <mergeCell ref="P53:P54"/>
    <mergeCell ref="N54:N55"/>
    <mergeCell ref="J55:J56"/>
    <mergeCell ref="K55:K56"/>
    <mergeCell ref="M55:M56"/>
    <mergeCell ref="P55:P56"/>
    <mergeCell ref="N56:N57"/>
    <mergeCell ref="J57:J58"/>
    <mergeCell ref="K57:K58"/>
    <mergeCell ref="M57:M58"/>
    <mergeCell ref="N58:N59"/>
    <mergeCell ref="J59:J60"/>
    <mergeCell ref="K59:K60"/>
    <mergeCell ref="M59:M60"/>
    <mergeCell ref="N60:N61"/>
    <mergeCell ref="J61:J62"/>
    <mergeCell ref="K61:K62"/>
    <mergeCell ref="M61:M62"/>
    <mergeCell ref="N62:N63"/>
    <mergeCell ref="J63:J64"/>
    <mergeCell ref="K34:K35"/>
    <mergeCell ref="M34:M35"/>
    <mergeCell ref="N35:N36"/>
    <mergeCell ref="M36:M38"/>
    <mergeCell ref="N38:N39"/>
    <mergeCell ref="J39:J40"/>
    <mergeCell ref="K39:K40"/>
    <mergeCell ref="M39:M40"/>
    <mergeCell ref="N40:N41"/>
    <mergeCell ref="J41:J42"/>
    <mergeCell ref="K41:K42"/>
    <mergeCell ref="M41:M42"/>
    <mergeCell ref="N42:N43"/>
    <mergeCell ref="M43:M45"/>
    <mergeCell ref="N45:N46"/>
    <mergeCell ref="J46:J47"/>
    <mergeCell ref="K46:K47"/>
    <mergeCell ref="M46:M47"/>
    <mergeCell ref="N47:N48"/>
    <mergeCell ref="J48:J49"/>
    <mergeCell ref="K48:K49"/>
    <mergeCell ref="M48:M49"/>
    <mergeCell ref="N49:N50"/>
    <mergeCell ref="M50:M52"/>
    <mergeCell ref="M18:M19"/>
    <mergeCell ref="N19:N20"/>
    <mergeCell ref="J20:J21"/>
    <mergeCell ref="K20:K21"/>
    <mergeCell ref="M20:M21"/>
    <mergeCell ref="N21:N22"/>
    <mergeCell ref="J22:J23"/>
    <mergeCell ref="K22:K23"/>
    <mergeCell ref="M22:M23"/>
    <mergeCell ref="N23:N24"/>
    <mergeCell ref="M24:M26"/>
    <mergeCell ref="N26:N27"/>
    <mergeCell ref="J27:J28"/>
    <mergeCell ref="K27:K28"/>
    <mergeCell ref="L27:L28"/>
    <mergeCell ref="M27:M28"/>
    <mergeCell ref="N28:N29"/>
    <mergeCell ref="M29:M31"/>
    <mergeCell ref="N31:N32"/>
    <mergeCell ref="J32:J33"/>
    <mergeCell ref="K32:K33"/>
    <mergeCell ref="M32:M33"/>
    <mergeCell ref="N33:N34"/>
    <mergeCell ref="J34:J35"/>
    <mergeCell ref="B13:B14"/>
    <mergeCell ref="B18:B19"/>
    <mergeCell ref="B20:B21"/>
    <mergeCell ref="A8:A9"/>
    <mergeCell ref="D8:D9"/>
    <mergeCell ref="E9:E10"/>
    <mergeCell ref="E7:E8"/>
    <mergeCell ref="D5:D7"/>
    <mergeCell ref="N1:O1"/>
    <mergeCell ref="M5:M7"/>
    <mergeCell ref="N7:N8"/>
    <mergeCell ref="J8:J9"/>
    <mergeCell ref="M8:M9"/>
    <mergeCell ref="N9:N10"/>
    <mergeCell ref="M10:M12"/>
    <mergeCell ref="N12:N13"/>
    <mergeCell ref="J13:J14"/>
    <mergeCell ref="K13:K14"/>
    <mergeCell ref="M13:M14"/>
    <mergeCell ref="N14:N15"/>
    <mergeCell ref="M15:M17"/>
    <mergeCell ref="N17:N18"/>
    <mergeCell ref="J18:J19"/>
    <mergeCell ref="K18:K19"/>
    <mergeCell ref="E38:E39"/>
    <mergeCell ref="A39:A40"/>
    <mergeCell ref="B39:B40"/>
    <mergeCell ref="D39:D40"/>
    <mergeCell ref="E40:E41"/>
    <mergeCell ref="A41:A42"/>
    <mergeCell ref="B41:B42"/>
    <mergeCell ref="D41:D42"/>
    <mergeCell ref="E42:E43"/>
    <mergeCell ref="D36:D38"/>
    <mergeCell ref="D27:D28"/>
    <mergeCell ref="E28:E29"/>
    <mergeCell ref="D29:D31"/>
    <mergeCell ref="E31:E32"/>
    <mergeCell ref="A32:A33"/>
    <mergeCell ref="B32:B33"/>
    <mergeCell ref="D32:D33"/>
    <mergeCell ref="E33:E34"/>
    <mergeCell ref="A34:A35"/>
    <mergeCell ref="B34:B35"/>
    <mergeCell ref="D34:D35"/>
    <mergeCell ref="E35:E36"/>
    <mergeCell ref="E1:F1"/>
    <mergeCell ref="A13:A14"/>
    <mergeCell ref="D15:D17"/>
    <mergeCell ref="D13:D14"/>
    <mergeCell ref="D10:D12"/>
    <mergeCell ref="A22:A23"/>
    <mergeCell ref="B22:B23"/>
    <mergeCell ref="D22:D23"/>
    <mergeCell ref="A20:A21"/>
    <mergeCell ref="A18:A19"/>
    <mergeCell ref="D18:D19"/>
    <mergeCell ref="D20:D21"/>
    <mergeCell ref="E23:E24"/>
    <mergeCell ref="E21:E22"/>
    <mergeCell ref="E19:E20"/>
    <mergeCell ref="E17:E18"/>
    <mergeCell ref="E14:E15"/>
    <mergeCell ref="E12:E13"/>
    <mergeCell ref="D24:D26"/>
    <mergeCell ref="E26:E27"/>
    <mergeCell ref="A27:A28"/>
    <mergeCell ref="B27:B28"/>
    <mergeCell ref="C27:C28"/>
    <mergeCell ref="B8:B9"/>
    <mergeCell ref="E49:E50"/>
    <mergeCell ref="D50:D52"/>
    <mergeCell ref="E52:E53"/>
    <mergeCell ref="A53:A54"/>
    <mergeCell ref="B53:B54"/>
    <mergeCell ref="D53:D54"/>
    <mergeCell ref="D43:D45"/>
    <mergeCell ref="E45:E46"/>
    <mergeCell ref="A46:A47"/>
    <mergeCell ref="B46:B47"/>
    <mergeCell ref="D46:D47"/>
    <mergeCell ref="E47:E48"/>
    <mergeCell ref="A48:A49"/>
    <mergeCell ref="B48:B49"/>
    <mergeCell ref="D48:D49"/>
    <mergeCell ref="G53:G54"/>
    <mergeCell ref="E54:E55"/>
    <mergeCell ref="A55:A56"/>
    <mergeCell ref="B55:B56"/>
    <mergeCell ref="D55:D56"/>
    <mergeCell ref="G55:G56"/>
    <mergeCell ref="E56:E57"/>
    <mergeCell ref="A57:A58"/>
    <mergeCell ref="B57:B58"/>
    <mergeCell ref="D57:D58"/>
    <mergeCell ref="E58:E59"/>
    <mergeCell ref="A59:A60"/>
    <mergeCell ref="B59:B60"/>
    <mergeCell ref="D59:D60"/>
    <mergeCell ref="E60:E61"/>
    <mergeCell ref="A61:A62"/>
    <mergeCell ref="B61:B62"/>
    <mergeCell ref="D61:D62"/>
    <mergeCell ref="E62:E63"/>
    <mergeCell ref="A63:A64"/>
    <mergeCell ref="B63:B64"/>
    <mergeCell ref="D63:D64"/>
    <mergeCell ref="E64:E65"/>
    <mergeCell ref="A65:A66"/>
    <mergeCell ref="B65:B66"/>
    <mergeCell ref="D65:D66"/>
    <mergeCell ref="E66:E67"/>
    <mergeCell ref="A67:A68"/>
    <mergeCell ref="B67:B68"/>
    <mergeCell ref="D67:D68"/>
    <mergeCell ref="E68:E69"/>
    <mergeCell ref="A69:A70"/>
    <mergeCell ref="B69:B70"/>
    <mergeCell ref="D69:D70"/>
    <mergeCell ref="E70:E71"/>
    <mergeCell ref="A71:A72"/>
    <mergeCell ref="B71:B72"/>
    <mergeCell ref="D71:D72"/>
    <mergeCell ref="E72:E73"/>
    <mergeCell ref="A73:A74"/>
    <mergeCell ref="B73:B74"/>
    <mergeCell ref="D73:D74"/>
    <mergeCell ref="E74:E75"/>
    <mergeCell ref="A75:A76"/>
    <mergeCell ref="B75:B76"/>
    <mergeCell ref="D75:D76"/>
    <mergeCell ref="E76:E77"/>
    <mergeCell ref="A77:A78"/>
    <mergeCell ref="B77:B78"/>
    <mergeCell ref="D77:D78"/>
    <mergeCell ref="E78:E79"/>
    <mergeCell ref="A79:A80"/>
    <mergeCell ref="B79:B80"/>
    <mergeCell ref="D79:D80"/>
    <mergeCell ref="E80:E81"/>
    <mergeCell ref="A81:A82"/>
    <mergeCell ref="B81:B82"/>
    <mergeCell ref="D81:D82"/>
    <mergeCell ref="E82:E83"/>
    <mergeCell ref="A83:A84"/>
    <mergeCell ref="B83:B84"/>
    <mergeCell ref="D83:D84"/>
    <mergeCell ref="E84:E85"/>
    <mergeCell ref="A85:A86"/>
    <mergeCell ref="B85:B86"/>
    <mergeCell ref="D85:D86"/>
    <mergeCell ref="E86:E87"/>
    <mergeCell ref="A87:A88"/>
    <mergeCell ref="B87:B88"/>
    <mergeCell ref="D87:D88"/>
    <mergeCell ref="E88:E89"/>
    <mergeCell ref="A89:A90"/>
    <mergeCell ref="B89:B90"/>
    <mergeCell ref="D89:D90"/>
    <mergeCell ref="E90:E91"/>
    <mergeCell ref="A91:A92"/>
    <mergeCell ref="B91:B92"/>
    <mergeCell ref="D91:D92"/>
    <mergeCell ref="E92:E93"/>
    <mergeCell ref="A93:A94"/>
    <mergeCell ref="B93:B94"/>
    <mergeCell ref="D93:D94"/>
    <mergeCell ref="E94:E95"/>
    <mergeCell ref="A95:A96"/>
    <mergeCell ref="B95:B96"/>
    <mergeCell ref="D95:D96"/>
    <mergeCell ref="E96:E97"/>
    <mergeCell ref="A97:A98"/>
    <mergeCell ref="B97:B98"/>
    <mergeCell ref="D97:D98"/>
    <mergeCell ref="E98:E99"/>
    <mergeCell ref="A99:A100"/>
    <mergeCell ref="B99:B100"/>
    <mergeCell ref="D99:D100"/>
    <mergeCell ref="E100:E101"/>
    <mergeCell ref="A101:A102"/>
    <mergeCell ref="B101:B102"/>
    <mergeCell ref="D101:D102"/>
    <mergeCell ref="E102:E103"/>
    <mergeCell ref="A103:A104"/>
    <mergeCell ref="B103:B104"/>
    <mergeCell ref="D103:D104"/>
    <mergeCell ref="E104:E105"/>
    <mergeCell ref="A105:A106"/>
    <mergeCell ref="B105:B106"/>
    <mergeCell ref="D105:D106"/>
    <mergeCell ref="E106:E107"/>
    <mergeCell ref="A107:A108"/>
    <mergeCell ref="B107:B108"/>
    <mergeCell ref="D107:D108"/>
    <mergeCell ref="E108:E109"/>
    <mergeCell ref="A109:A110"/>
    <mergeCell ref="B109:B110"/>
    <mergeCell ref="D109:D110"/>
    <mergeCell ref="E110:E111"/>
    <mergeCell ref="A111:A112"/>
    <mergeCell ref="B111:B112"/>
    <mergeCell ref="D111:D112"/>
    <mergeCell ref="E112:E113"/>
    <mergeCell ref="A113:A114"/>
    <mergeCell ref="B113:B114"/>
    <mergeCell ref="D113:D114"/>
    <mergeCell ref="E114:E115"/>
    <mergeCell ref="A115:A116"/>
    <mergeCell ref="B115:B116"/>
    <mergeCell ref="D115:D116"/>
    <mergeCell ref="E116:E117"/>
    <mergeCell ref="A117:A118"/>
    <mergeCell ref="B117:B118"/>
    <mergeCell ref="D117:D118"/>
    <mergeCell ref="E118:E119"/>
    <mergeCell ref="A119:A120"/>
    <mergeCell ref="B119:B120"/>
    <mergeCell ref="D119:D120"/>
    <mergeCell ref="E120:E121"/>
    <mergeCell ref="A121:A122"/>
    <mergeCell ref="B121:B122"/>
    <mergeCell ref="D121:D122"/>
    <mergeCell ref="E122:E123"/>
    <mergeCell ref="A123:A124"/>
    <mergeCell ref="B123:B124"/>
    <mergeCell ref="D123:D124"/>
    <mergeCell ref="E124:E125"/>
    <mergeCell ref="A125:A126"/>
    <mergeCell ref="B125:B126"/>
    <mergeCell ref="D125:D126"/>
    <mergeCell ref="E126:E127"/>
    <mergeCell ref="A127:A128"/>
    <mergeCell ref="B127:B128"/>
    <mergeCell ref="D127:D128"/>
    <mergeCell ref="E128:E129"/>
    <mergeCell ref="A129:A130"/>
    <mergeCell ref="B129:B130"/>
    <mergeCell ref="D129:D130"/>
    <mergeCell ref="E130:E131"/>
    <mergeCell ref="A131:A132"/>
    <mergeCell ref="B131:B132"/>
    <mergeCell ref="D131:D132"/>
    <mergeCell ref="E132:E133"/>
    <mergeCell ref="A133:A134"/>
    <mergeCell ref="B133:B134"/>
    <mergeCell ref="D133:D134"/>
    <mergeCell ref="E134:E135"/>
    <mergeCell ref="A135:A136"/>
    <mergeCell ref="B135:B136"/>
    <mergeCell ref="D135:D136"/>
    <mergeCell ref="E136:E137"/>
    <mergeCell ref="A137:A138"/>
    <mergeCell ref="B137:B138"/>
    <mergeCell ref="D137:D138"/>
    <mergeCell ref="E138:E139"/>
    <mergeCell ref="A139:A140"/>
    <mergeCell ref="B139:B140"/>
    <mergeCell ref="D139:D140"/>
    <mergeCell ref="E140:E141"/>
    <mergeCell ref="A141:A142"/>
    <mergeCell ref="B141:B142"/>
    <mergeCell ref="D141:D142"/>
    <mergeCell ref="E142:E143"/>
    <mergeCell ref="A143:A144"/>
    <mergeCell ref="B143:B144"/>
    <mergeCell ref="D143:D144"/>
    <mergeCell ref="E144:E145"/>
    <mergeCell ref="A145:A146"/>
    <mergeCell ref="B145:B146"/>
    <mergeCell ref="D145:D146"/>
    <mergeCell ref="E146:E147"/>
    <mergeCell ref="A147:A148"/>
    <mergeCell ref="B147:B148"/>
    <mergeCell ref="D147:D148"/>
    <mergeCell ref="E148:E149"/>
    <mergeCell ref="A149:A150"/>
    <mergeCell ref="B149:B150"/>
    <mergeCell ref="D149:D150"/>
    <mergeCell ref="E150:E151"/>
    <mergeCell ref="A151:A152"/>
    <mergeCell ref="B151:B152"/>
    <mergeCell ref="D151:D152"/>
    <mergeCell ref="E152:E153"/>
    <mergeCell ref="A153:A154"/>
    <mergeCell ref="B153:B154"/>
    <mergeCell ref="D153:D154"/>
    <mergeCell ref="E154:E155"/>
    <mergeCell ref="A155:A156"/>
    <mergeCell ref="B155:B156"/>
    <mergeCell ref="D155:D156"/>
    <mergeCell ref="E156:E157"/>
    <mergeCell ref="A157:A158"/>
    <mergeCell ref="B157:B158"/>
    <mergeCell ref="D157:D158"/>
    <mergeCell ref="E158:E159"/>
    <mergeCell ref="A159:A160"/>
    <mergeCell ref="B159:B160"/>
    <mergeCell ref="D159:D160"/>
    <mergeCell ref="E160:E161"/>
    <mergeCell ref="A161:A162"/>
    <mergeCell ref="A167:A168"/>
    <mergeCell ref="B167:B168"/>
    <mergeCell ref="D167:D168"/>
    <mergeCell ref="E168:E169"/>
    <mergeCell ref="A169:A170"/>
    <mergeCell ref="B169:B170"/>
    <mergeCell ref="D169:D170"/>
    <mergeCell ref="E170:E171"/>
    <mergeCell ref="A171:A172"/>
    <mergeCell ref="B171:B172"/>
    <mergeCell ref="D171:D172"/>
    <mergeCell ref="E172:E173"/>
    <mergeCell ref="A173:A175"/>
    <mergeCell ref="O29:O31"/>
    <mergeCell ref="F29:F31"/>
    <mergeCell ref="E175:E176"/>
    <mergeCell ref="A176:A177"/>
    <mergeCell ref="B176:B177"/>
    <mergeCell ref="D176:D177"/>
    <mergeCell ref="E177:E178"/>
    <mergeCell ref="A178:A179"/>
    <mergeCell ref="B178:B179"/>
    <mergeCell ref="D178:D179"/>
    <mergeCell ref="E179:E180"/>
    <mergeCell ref="D173:D175"/>
    <mergeCell ref="D180:D182"/>
    <mergeCell ref="B161:B162"/>
    <mergeCell ref="D161:D162"/>
    <mergeCell ref="E162:E163"/>
    <mergeCell ref="A163:A164"/>
    <mergeCell ref="B163:B164"/>
    <mergeCell ref="D163:D164"/>
    <mergeCell ref="E164:E165"/>
    <mergeCell ref="A165:A166"/>
    <mergeCell ref="B165:B166"/>
    <mergeCell ref="D165:D166"/>
    <mergeCell ref="E166:E167"/>
  </mergeCells>
  <phoneticPr fontId="1"/>
  <pageMargins left="0.79000000000000015" right="0.79000000000000015" top="0.7831496062992126" bottom="0.78000000000000014" header="0.51" footer="0.5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PUの長さ</vt:lpstr>
      <vt:lpstr>XY軸PU=1.84</vt:lpstr>
    </vt:vector>
  </TitlesOfParts>
  <Company>KEK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 芳男</dc:creator>
  <cp:lastModifiedBy>齊藤 芳男</cp:lastModifiedBy>
  <cp:lastPrinted>2011-04-01T02:32:47Z</cp:lastPrinted>
  <dcterms:created xsi:type="dcterms:W3CDTF">2011-03-06T01:00:42Z</dcterms:created>
  <dcterms:modified xsi:type="dcterms:W3CDTF">2011-04-04T07:30:02Z</dcterms:modified>
</cp:coreProperties>
</file>